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15" yWindow="-105" windowWidth="11265" windowHeight="6660" activeTab="1"/>
  </bookViews>
  <sheets>
    <sheet name="MEF 6" sheetId="3" r:id="rId1"/>
    <sheet name="Rascunho" sheetId="4" r:id="rId2"/>
    <sheet name="a acabar" sheetId="5" r:id="rId3"/>
  </sheets>
  <definedNames>
    <definedName name="_xlnm.Print_Area" localSheetId="0">'MEF 6'!$1:$1048576</definedName>
    <definedName name="OLE_LINK8" localSheetId="0">'MEF 6'!$A$3</definedName>
  </definedNames>
  <calcPr calcId="145621"/>
</workbook>
</file>

<file path=xl/calcChain.xml><?xml version="1.0" encoding="utf-8"?>
<calcChain xmlns="http://schemas.openxmlformats.org/spreadsheetml/2006/main">
  <c r="B19" i="4" l="1"/>
  <c r="E8" i="4"/>
  <c r="D8" i="4"/>
  <c r="C8" i="4"/>
  <c r="E7" i="4"/>
  <c r="D7" i="4"/>
  <c r="C7" i="4"/>
  <c r="M28" i="3" l="1"/>
  <c r="M29" i="3"/>
  <c r="I104" i="4"/>
  <c r="G104" i="4"/>
  <c r="E104" i="4"/>
  <c r="C104" i="4"/>
  <c r="J103" i="4"/>
  <c r="H103" i="4"/>
  <c r="F103" i="4"/>
  <c r="D103" i="4"/>
  <c r="I79" i="4"/>
  <c r="G79" i="4"/>
  <c r="E79" i="4"/>
  <c r="C79" i="4"/>
  <c r="J78" i="4"/>
  <c r="H78" i="4"/>
  <c r="F78" i="4"/>
  <c r="D78" i="4"/>
  <c r="I54" i="4"/>
  <c r="G54" i="4"/>
  <c r="E54" i="4"/>
  <c r="C54" i="4"/>
  <c r="J53" i="4"/>
  <c r="H53" i="4"/>
  <c r="F53" i="4"/>
  <c r="D53" i="4"/>
  <c r="I29" i="4"/>
  <c r="G29" i="4"/>
  <c r="E29" i="4"/>
  <c r="C29" i="4"/>
  <c r="J28" i="4"/>
  <c r="H28" i="4"/>
  <c r="F28" i="4"/>
  <c r="D28" i="4"/>
  <c r="Q11" i="4"/>
  <c r="P12" i="4" s="1"/>
  <c r="P11" i="4"/>
  <c r="Q15" i="4" s="1"/>
  <c r="M11" i="4"/>
  <c r="L15" i="4" s="1"/>
  <c r="L11" i="4"/>
  <c r="M12" i="4" s="1"/>
  <c r="Q3" i="4"/>
  <c r="P7" i="4" s="1"/>
  <c r="P3" i="4"/>
  <c r="Q4" i="4" s="1"/>
  <c r="M3" i="4"/>
  <c r="L4" i="4" s="1"/>
  <c r="L3" i="4"/>
  <c r="M4" i="4" s="1"/>
  <c r="P4" i="4" l="1"/>
  <c r="Q5" i="4"/>
  <c r="Q6" i="4"/>
  <c r="Q7" i="4"/>
  <c r="Q12" i="4"/>
  <c r="M13" i="4"/>
  <c r="M14" i="4"/>
  <c r="M15" i="4"/>
  <c r="L5" i="4"/>
  <c r="L6" i="4"/>
  <c r="L7" i="4"/>
  <c r="L12" i="4"/>
  <c r="P13" i="4"/>
  <c r="P14" i="4"/>
  <c r="P15" i="4"/>
  <c r="M5" i="4"/>
  <c r="M6" i="4"/>
  <c r="M7" i="4"/>
  <c r="Q13" i="4"/>
  <c r="Q14" i="4"/>
  <c r="P5" i="4"/>
  <c r="P6" i="4"/>
  <c r="L13" i="4"/>
  <c r="L14" i="4"/>
  <c r="I95" i="4" l="1" a="1"/>
  <c r="I95" i="4" s="1"/>
  <c r="I96" i="4" a="1"/>
  <c r="I96" i="4" s="1"/>
  <c r="I45" i="4" a="1"/>
  <c r="C44" i="4"/>
  <c r="C70" i="4"/>
  <c r="C45" i="4"/>
  <c r="I70" i="4" a="1"/>
  <c r="I71" i="4" a="1"/>
  <c r="B94" i="4"/>
  <c r="B69" i="4"/>
  <c r="I21" i="4" a="1"/>
  <c r="I21" i="4" s="1"/>
  <c r="B70" i="4"/>
  <c r="I20" i="4" a="1"/>
  <c r="K20" i="4" s="1"/>
  <c r="I46" i="4" a="1"/>
  <c r="B20" i="4" a="1"/>
  <c r="B20" i="4" s="1"/>
  <c r="C95" i="4"/>
  <c r="C19" i="4" a="1"/>
  <c r="C19" i="4" s="1"/>
  <c r="B44" i="4"/>
  <c r="B95" i="4"/>
  <c r="C69" i="4"/>
  <c r="C94" i="4"/>
  <c r="B45" i="4"/>
  <c r="C20" i="4"/>
  <c r="J21" i="4" l="1"/>
  <c r="L95" i="4"/>
  <c r="L96" i="4"/>
  <c r="K95" i="4"/>
  <c r="K21" i="4"/>
  <c r="L21" i="4"/>
  <c r="J95" i="4"/>
  <c r="J96" i="4"/>
  <c r="K96" i="4"/>
  <c r="F69" i="4"/>
  <c r="B73" i="4" a="1"/>
  <c r="C74" i="4" s="1"/>
  <c r="J20" i="4"/>
  <c r="B23" i="4" a="1"/>
  <c r="C23" i="4" s="1"/>
  <c r="B48" i="4" a="1"/>
  <c r="C48" i="4" s="1"/>
  <c r="B98" i="4" a="1"/>
  <c r="B98" i="4" s="1"/>
  <c r="I71" i="4"/>
  <c r="K71" i="4"/>
  <c r="L71" i="4"/>
  <c r="J71" i="4"/>
  <c r="I20" i="4"/>
  <c r="F44" i="4"/>
  <c r="L20" i="4"/>
  <c r="I45" i="4"/>
  <c r="J45" i="4"/>
  <c r="K45" i="4"/>
  <c r="L45" i="4"/>
  <c r="I70" i="4"/>
  <c r="J70" i="4"/>
  <c r="L70" i="4"/>
  <c r="K70" i="4"/>
  <c r="F19" i="4"/>
  <c r="F94" i="4"/>
  <c r="I46" i="4"/>
  <c r="L46" i="4"/>
  <c r="K46" i="4"/>
  <c r="J46" i="4"/>
  <c r="C24" i="4"/>
  <c r="B23" i="4" l="1"/>
  <c r="B24" i="4"/>
  <c r="B73" i="4"/>
  <c r="C73" i="4"/>
  <c r="C98" i="4"/>
  <c r="B74" i="4"/>
  <c r="B99" i="4"/>
  <c r="B48" i="4"/>
  <c r="B49" i="4"/>
  <c r="C49" i="4"/>
  <c r="C99" i="4"/>
  <c r="H7" i="4"/>
  <c r="I23" i="4" l="1" a="1"/>
  <c r="K23" i="4" s="1"/>
  <c r="G28" i="4" s="1"/>
  <c r="H30" i="4" s="1"/>
  <c r="I98" i="4" a="1"/>
  <c r="I98" i="4" s="1"/>
  <c r="C103" i="4" s="1"/>
  <c r="I73" i="4" a="1"/>
  <c r="L74" i="4" s="1"/>
  <c r="I80" i="4" s="1"/>
  <c r="J79" i="4" s="1"/>
  <c r="I48" i="4" a="1"/>
  <c r="L49" i="4" s="1"/>
  <c r="I55" i="4" s="1"/>
  <c r="J54" i="4" s="1"/>
  <c r="L23" i="4" l="1"/>
  <c r="I28" i="4" s="1"/>
  <c r="J30" i="4" s="1"/>
  <c r="I23" i="4"/>
  <c r="C28" i="4" s="1"/>
  <c r="I24" i="4"/>
  <c r="C30" i="4" s="1"/>
  <c r="D29" i="4" s="1"/>
  <c r="J24" i="4"/>
  <c r="E30" i="4" s="1"/>
  <c r="F29" i="4" s="1"/>
  <c r="K24" i="4"/>
  <c r="G30" i="4" s="1"/>
  <c r="H29" i="4" s="1"/>
  <c r="L24" i="4"/>
  <c r="I30" i="4" s="1"/>
  <c r="J29" i="4" s="1"/>
  <c r="J23" i="4"/>
  <c r="E28" i="4" s="1"/>
  <c r="F30" i="4" s="1"/>
  <c r="J99" i="4"/>
  <c r="E105" i="4" s="1"/>
  <c r="F104" i="4" s="1"/>
  <c r="K98" i="4"/>
  <c r="G103" i="4" s="1"/>
  <c r="H105" i="4" s="1"/>
  <c r="I99" i="4"/>
  <c r="C105" i="4" s="1"/>
  <c r="D104" i="4" s="1"/>
  <c r="L99" i="4"/>
  <c r="I105" i="4" s="1"/>
  <c r="J104" i="4" s="1"/>
  <c r="J98" i="4"/>
  <c r="E103" i="4" s="1"/>
  <c r="F105" i="4" s="1"/>
  <c r="I73" i="4"/>
  <c r="C78" i="4" s="1"/>
  <c r="D80" i="4" s="1"/>
  <c r="L98" i="4"/>
  <c r="I103" i="4" s="1"/>
  <c r="J105" i="4" s="1"/>
  <c r="I74" i="4"/>
  <c r="C80" i="4" s="1"/>
  <c r="D79" i="4" s="1"/>
  <c r="L73" i="4"/>
  <c r="I78" i="4" s="1"/>
  <c r="J80" i="4" s="1"/>
  <c r="J73" i="4"/>
  <c r="E78" i="4" s="1"/>
  <c r="F80" i="4" s="1"/>
  <c r="K99" i="4"/>
  <c r="G105" i="4" s="1"/>
  <c r="H104" i="4" s="1"/>
  <c r="J74" i="4"/>
  <c r="E80" i="4" s="1"/>
  <c r="F79" i="4" s="1"/>
  <c r="J48" i="4"/>
  <c r="E53" i="4" s="1"/>
  <c r="F55" i="4" s="1"/>
  <c r="K74" i="4"/>
  <c r="G80" i="4" s="1"/>
  <c r="H79" i="4" s="1"/>
  <c r="I49" i="4"/>
  <c r="C55" i="4" s="1"/>
  <c r="D54" i="4" s="1"/>
  <c r="K73" i="4"/>
  <c r="G78" i="4" s="1"/>
  <c r="H80" i="4" s="1"/>
  <c r="K49" i="4"/>
  <c r="G55" i="4" s="1"/>
  <c r="H54" i="4" s="1"/>
  <c r="J49" i="4"/>
  <c r="E55" i="4" s="1"/>
  <c r="F54" i="4" s="1"/>
  <c r="K48" i="4"/>
  <c r="G53" i="4" s="1"/>
  <c r="H55" i="4" s="1"/>
  <c r="I48" i="4"/>
  <c r="C53" i="4" s="1"/>
  <c r="D55" i="4" s="1"/>
  <c r="L48" i="4"/>
  <c r="I53" i="4" s="1"/>
  <c r="J55" i="4" s="1"/>
  <c r="D105" i="4"/>
  <c r="D30" i="4"/>
  <c r="N20" i="4" l="1" a="1"/>
  <c r="N22" i="4" s="1"/>
  <c r="C33" i="4" a="1"/>
  <c r="C83" i="4" a="1"/>
  <c r="C88" i="4" s="1"/>
  <c r="C108" i="4" a="1"/>
  <c r="E111" i="4" s="1"/>
  <c r="C58" i="4" a="1"/>
  <c r="C64" i="4" s="1"/>
  <c r="S22" i="4" l="1"/>
  <c r="T22" i="4"/>
  <c r="U22" i="4"/>
  <c r="R22" i="4"/>
  <c r="O23" i="4"/>
  <c r="P23" i="4"/>
  <c r="Q23" i="4"/>
  <c r="N23" i="4"/>
  <c r="S23" i="4"/>
  <c r="T23" i="4"/>
  <c r="U23" i="4"/>
  <c r="R23" i="4"/>
  <c r="O24" i="4"/>
  <c r="P24" i="4"/>
  <c r="Q24" i="4"/>
  <c r="N24" i="4"/>
  <c r="S24" i="4"/>
  <c r="T24" i="4"/>
  <c r="U24" i="4"/>
  <c r="R24" i="4"/>
  <c r="O25" i="4"/>
  <c r="P25" i="4"/>
  <c r="Q25" i="4"/>
  <c r="N25" i="4"/>
  <c r="S25" i="4"/>
  <c r="T25" i="4"/>
  <c r="U25" i="4"/>
  <c r="R25" i="4"/>
  <c r="O26" i="4"/>
  <c r="P26" i="4"/>
  <c r="Q26" i="4"/>
  <c r="N26" i="4"/>
  <c r="S26" i="4"/>
  <c r="T26" i="4"/>
  <c r="U26" i="4"/>
  <c r="R26" i="4"/>
  <c r="O27" i="4"/>
  <c r="P27" i="4"/>
  <c r="Q27" i="4"/>
  <c r="N27" i="4"/>
  <c r="S27" i="4"/>
  <c r="T27" i="4"/>
  <c r="U27" i="4"/>
  <c r="R27" i="4"/>
  <c r="P20" i="4"/>
  <c r="Q20" i="4"/>
  <c r="N20" i="4"/>
  <c r="O20" i="4"/>
  <c r="S20" i="4"/>
  <c r="T20" i="4"/>
  <c r="U20" i="4"/>
  <c r="R20" i="4"/>
  <c r="O21" i="4"/>
  <c r="P21" i="4"/>
  <c r="Q21" i="4"/>
  <c r="N21" i="4"/>
  <c r="S21" i="4"/>
  <c r="T21" i="4"/>
  <c r="U21" i="4"/>
  <c r="R21" i="4"/>
  <c r="O22" i="4"/>
  <c r="P22" i="4"/>
  <c r="Q22" i="4"/>
  <c r="D111" i="4"/>
  <c r="E112" i="4"/>
  <c r="E115" i="4"/>
  <c r="D114" i="4"/>
  <c r="E59" i="4"/>
  <c r="D110" i="4"/>
  <c r="C112" i="4"/>
  <c r="C111" i="4"/>
  <c r="E108" i="4"/>
  <c r="C65" i="4"/>
  <c r="D112" i="4"/>
  <c r="E114" i="4"/>
  <c r="C108" i="4"/>
  <c r="C113" i="4"/>
  <c r="D58" i="4"/>
  <c r="C109" i="4"/>
  <c r="D108" i="4"/>
  <c r="E110" i="4"/>
  <c r="C115" i="4"/>
  <c r="C58" i="4"/>
  <c r="E65" i="4"/>
  <c r="E58" i="4"/>
  <c r="D88" i="4"/>
  <c r="E61" i="4"/>
  <c r="D63" i="4"/>
  <c r="E84" i="4"/>
  <c r="C86" i="4"/>
  <c r="D84" i="4"/>
  <c r="D85" i="4"/>
  <c r="D89" i="4"/>
  <c r="E89" i="4"/>
  <c r="E87" i="4"/>
  <c r="D90" i="4"/>
  <c r="E83" i="4"/>
  <c r="D86" i="4"/>
  <c r="C33" i="4"/>
  <c r="E36" i="4"/>
  <c r="D38" i="4"/>
  <c r="E39" i="4"/>
  <c r="E35" i="4"/>
  <c r="D39" i="4"/>
  <c r="C39" i="4"/>
  <c r="C35" i="4"/>
  <c r="D36" i="4"/>
  <c r="C38" i="4"/>
  <c r="C34" i="4"/>
  <c r="D37" i="4"/>
  <c r="E38" i="4"/>
  <c r="E34" i="4"/>
  <c r="D34" i="4"/>
  <c r="E37" i="4"/>
  <c r="E33" i="4"/>
  <c r="D35" i="4"/>
  <c r="C37" i="4"/>
  <c r="D40" i="4"/>
  <c r="C40" i="4"/>
  <c r="C36" i="4"/>
  <c r="E40" i="4"/>
  <c r="D33" i="4"/>
  <c r="C60" i="4"/>
  <c r="E62" i="4"/>
  <c r="E63" i="4"/>
  <c r="D59" i="4"/>
  <c r="C90" i="4"/>
  <c r="E86" i="4"/>
  <c r="D83" i="4"/>
  <c r="C83" i="4"/>
  <c r="C87" i="4"/>
  <c r="E90" i="4"/>
  <c r="C59" i="4"/>
  <c r="C61" i="4"/>
  <c r="E60" i="4"/>
  <c r="E85" i="4"/>
  <c r="C89" i="4"/>
  <c r="D87" i="4"/>
  <c r="C84" i="4"/>
  <c r="C85" i="4"/>
  <c r="E88" i="4"/>
  <c r="D115" i="4"/>
  <c r="C114" i="4"/>
  <c r="D62" i="4"/>
  <c r="E64" i="4"/>
  <c r="D64" i="4"/>
  <c r="D65" i="4"/>
  <c r="D60" i="4"/>
  <c r="D61" i="4"/>
  <c r="D109" i="4"/>
  <c r="C110" i="4"/>
  <c r="E109" i="4"/>
  <c r="E113" i="4"/>
  <c r="D113" i="4"/>
  <c r="C62" i="4"/>
  <c r="C63" i="4"/>
  <c r="H58" i="4" l="1" a="1"/>
  <c r="H64" i="4" s="1"/>
  <c r="H108" i="4" a="1"/>
  <c r="H113" i="4" s="1"/>
  <c r="H83" i="4" a="1"/>
  <c r="J90" i="4" s="1"/>
  <c r="H33" i="4" a="1"/>
  <c r="H60" i="4"/>
  <c r="H63" i="4" l="1"/>
  <c r="J58" i="4"/>
  <c r="J59" i="4"/>
  <c r="J88" i="4"/>
  <c r="I90" i="4"/>
  <c r="H90" i="4"/>
  <c r="I63" i="4"/>
  <c r="J84" i="4"/>
  <c r="J86" i="4"/>
  <c r="J85" i="4"/>
  <c r="I61" i="4"/>
  <c r="H65" i="4"/>
  <c r="J61" i="4"/>
  <c r="H61" i="4"/>
  <c r="I59" i="4"/>
  <c r="H59" i="4"/>
  <c r="J63" i="4"/>
  <c r="J62" i="4"/>
  <c r="H62" i="4"/>
  <c r="J65" i="4"/>
  <c r="I62" i="4"/>
  <c r="I65" i="4"/>
  <c r="J60" i="4"/>
  <c r="I83" i="4"/>
  <c r="I86" i="4"/>
  <c r="I84" i="4"/>
  <c r="H87" i="4"/>
  <c r="H85" i="4"/>
  <c r="H84" i="4"/>
  <c r="I88" i="4"/>
  <c r="H89" i="4"/>
  <c r="J83" i="4"/>
  <c r="I85" i="4"/>
  <c r="H83" i="4"/>
  <c r="I108" i="4"/>
  <c r="I115" i="4"/>
  <c r="H110" i="4"/>
  <c r="I113" i="4"/>
  <c r="J112" i="4"/>
  <c r="J115" i="4"/>
  <c r="J109" i="4"/>
  <c r="I111" i="4"/>
  <c r="J111" i="4"/>
  <c r="H111" i="4"/>
  <c r="J108" i="4"/>
  <c r="H108" i="4"/>
  <c r="J113" i="4"/>
  <c r="I109" i="4"/>
  <c r="J110" i="4"/>
  <c r="I112" i="4"/>
  <c r="H115" i="4"/>
  <c r="I114" i="4"/>
  <c r="J114" i="4"/>
  <c r="I110" i="4"/>
  <c r="H112" i="4"/>
  <c r="H109" i="4"/>
  <c r="H114" i="4"/>
  <c r="I64" i="4"/>
  <c r="J64" i="4"/>
  <c r="I60" i="4"/>
  <c r="H58" i="4"/>
  <c r="I58" i="4"/>
  <c r="J87" i="4"/>
  <c r="I89" i="4"/>
  <c r="H88" i="4"/>
  <c r="H86" i="4"/>
  <c r="J89" i="4"/>
  <c r="I87" i="4"/>
  <c r="H36" i="4"/>
  <c r="J40" i="4"/>
  <c r="H40" i="4"/>
  <c r="J36" i="4"/>
  <c r="I40" i="4"/>
  <c r="I39" i="4"/>
  <c r="J33" i="4"/>
  <c r="J37" i="4"/>
  <c r="I34" i="4"/>
  <c r="H33" i="4"/>
  <c r="H37" i="4"/>
  <c r="I33" i="4"/>
  <c r="H34" i="4"/>
  <c r="H38" i="4"/>
  <c r="I36" i="4"/>
  <c r="J34" i="4"/>
  <c r="J38" i="4"/>
  <c r="I35" i="4"/>
  <c r="J35" i="4"/>
  <c r="J39" i="4"/>
  <c r="I38" i="4"/>
  <c r="H35" i="4"/>
  <c r="H39" i="4"/>
  <c r="I37" i="4"/>
  <c r="M105" i="4" l="1" a="1"/>
  <c r="P111" i="4" s="1"/>
  <c r="M30" i="4" a="1"/>
  <c r="M55" i="4" a="1"/>
  <c r="M80" i="4" a="1"/>
  <c r="N80" i="4" s="1"/>
  <c r="S111" i="4"/>
  <c r="N110" i="4"/>
  <c r="P112" i="4" l="1"/>
  <c r="R107" i="4"/>
  <c r="M108" i="4"/>
  <c r="R108" i="4"/>
  <c r="T110" i="4"/>
  <c r="S110" i="4"/>
  <c r="O111" i="4"/>
  <c r="M110" i="4"/>
  <c r="R106" i="4"/>
  <c r="R105" i="4"/>
  <c r="M109" i="4"/>
  <c r="O108" i="4"/>
  <c r="P106" i="4"/>
  <c r="S112" i="4"/>
  <c r="M106" i="4"/>
  <c r="O105" i="4"/>
  <c r="O106" i="4"/>
  <c r="M111" i="4"/>
  <c r="Q108" i="4"/>
  <c r="S105" i="4"/>
  <c r="Q107" i="4"/>
  <c r="T111" i="4"/>
  <c r="N112" i="4"/>
  <c r="P105" i="4"/>
  <c r="M107" i="4"/>
  <c r="Q106" i="4"/>
  <c r="T109" i="4"/>
  <c r="Q105" i="4"/>
  <c r="T107" i="4"/>
  <c r="M105" i="4"/>
  <c r="N106" i="4"/>
  <c r="M112" i="4"/>
  <c r="O109" i="4"/>
  <c r="N105" i="4"/>
  <c r="O110" i="4"/>
  <c r="O107" i="4"/>
  <c r="N107" i="4"/>
  <c r="O112" i="4"/>
  <c r="Q110" i="4"/>
  <c r="R110" i="4"/>
  <c r="S107" i="4"/>
  <c r="P109" i="4"/>
  <c r="Q109" i="4"/>
  <c r="R109" i="4"/>
  <c r="S106" i="4"/>
  <c r="P107" i="4"/>
  <c r="T108" i="4"/>
  <c r="N108" i="4"/>
  <c r="T105" i="4"/>
  <c r="N109" i="4"/>
  <c r="T106" i="4"/>
  <c r="P108" i="4"/>
  <c r="N111" i="4"/>
  <c r="P110" i="4"/>
  <c r="Q112" i="4"/>
  <c r="R112" i="4"/>
  <c r="S109" i="4"/>
  <c r="T112" i="4"/>
  <c r="Q111" i="4"/>
  <c r="R111" i="4"/>
  <c r="S108" i="4"/>
  <c r="M55" i="4"/>
  <c r="P62" i="4"/>
  <c r="P60" i="4"/>
  <c r="P58" i="4"/>
  <c r="P56" i="4"/>
  <c r="O62" i="4"/>
  <c r="O60" i="4"/>
  <c r="O58" i="4"/>
  <c r="O56" i="4"/>
  <c r="N62" i="4"/>
  <c r="N60" i="4"/>
  <c r="N58" i="4"/>
  <c r="N56" i="4"/>
  <c r="Q62" i="4"/>
  <c r="Q60" i="4"/>
  <c r="Q58" i="4"/>
  <c r="Q56" i="4"/>
  <c r="T61" i="4"/>
  <c r="T59" i="4"/>
  <c r="T57" i="4"/>
  <c r="T55" i="4"/>
  <c r="S61" i="4"/>
  <c r="S59" i="4"/>
  <c r="S57" i="4"/>
  <c r="S55" i="4"/>
  <c r="R61" i="4"/>
  <c r="R59" i="4"/>
  <c r="R57" i="4"/>
  <c r="R55" i="4"/>
  <c r="M62" i="4"/>
  <c r="M60" i="4"/>
  <c r="M58" i="4"/>
  <c r="M56" i="4"/>
  <c r="P61" i="4"/>
  <c r="P59" i="4"/>
  <c r="P57" i="4"/>
  <c r="P55" i="4"/>
  <c r="O61" i="4"/>
  <c r="O59" i="4"/>
  <c r="O57" i="4"/>
  <c r="O55" i="4"/>
  <c r="N61" i="4"/>
  <c r="N59" i="4"/>
  <c r="N57" i="4"/>
  <c r="N55" i="4"/>
  <c r="Q61" i="4"/>
  <c r="Q59" i="4"/>
  <c r="Q57" i="4"/>
  <c r="Q55" i="4"/>
  <c r="T60" i="4"/>
  <c r="T58" i="4"/>
  <c r="T56" i="4"/>
  <c r="S62" i="4"/>
  <c r="S60" i="4"/>
  <c r="S58" i="4"/>
  <c r="S56" i="4"/>
  <c r="R62" i="4"/>
  <c r="R60" i="4"/>
  <c r="R58" i="4"/>
  <c r="R56" i="4"/>
  <c r="T62" i="4"/>
  <c r="M61" i="4"/>
  <c r="M59" i="4"/>
  <c r="M57" i="4"/>
  <c r="M30" i="4"/>
  <c r="Q30" i="4"/>
  <c r="M31" i="4"/>
  <c r="Q31" i="4"/>
  <c r="M32" i="4"/>
  <c r="Q32" i="4"/>
  <c r="M33" i="4"/>
  <c r="Q33" i="4"/>
  <c r="M34" i="4"/>
  <c r="Q34" i="4"/>
  <c r="M35" i="4"/>
  <c r="Q35" i="4"/>
  <c r="M36" i="4"/>
  <c r="Q36" i="4"/>
  <c r="M37" i="4"/>
  <c r="Q37" i="4"/>
  <c r="T37" i="4"/>
  <c r="N30" i="4"/>
  <c r="R30" i="4"/>
  <c r="N31" i="4"/>
  <c r="R31" i="4"/>
  <c r="N32" i="4"/>
  <c r="R32" i="4"/>
  <c r="N33" i="4"/>
  <c r="R33" i="4"/>
  <c r="N34" i="4"/>
  <c r="R34" i="4"/>
  <c r="N35" i="4"/>
  <c r="R35" i="4"/>
  <c r="N36" i="4"/>
  <c r="R36" i="4"/>
  <c r="N37" i="4"/>
  <c r="R37" i="4"/>
  <c r="O30" i="4"/>
  <c r="S30" i="4"/>
  <c r="O31" i="4"/>
  <c r="S31" i="4"/>
  <c r="O32" i="4"/>
  <c r="S32" i="4"/>
  <c r="O33" i="4"/>
  <c r="S33" i="4"/>
  <c r="O34" i="4"/>
  <c r="S34" i="4"/>
  <c r="O35" i="4"/>
  <c r="S35" i="4"/>
  <c r="O36" i="4"/>
  <c r="S36" i="4"/>
  <c r="O37" i="4"/>
  <c r="S37" i="4"/>
  <c r="P30" i="4"/>
  <c r="T30" i="4"/>
  <c r="P31" i="4"/>
  <c r="T31" i="4"/>
  <c r="P32" i="4"/>
  <c r="T32" i="4"/>
  <c r="P33" i="4"/>
  <c r="T33" i="4"/>
  <c r="P34" i="4"/>
  <c r="T34" i="4"/>
  <c r="P35" i="4"/>
  <c r="T35" i="4"/>
  <c r="P36" i="4"/>
  <c r="T36" i="4"/>
  <c r="P37" i="4"/>
  <c r="R80" i="4"/>
  <c r="R81" i="4"/>
  <c r="S87" i="4"/>
  <c r="O80" i="4"/>
  <c r="P87" i="4"/>
  <c r="N83" i="4"/>
  <c r="M86" i="4"/>
  <c r="R85" i="4"/>
  <c r="N85" i="4"/>
  <c r="P81" i="4"/>
  <c r="Q82" i="4"/>
  <c r="T84" i="4"/>
  <c r="Q81" i="4"/>
  <c r="M81" i="4"/>
  <c r="O82" i="4"/>
  <c r="O84" i="4"/>
  <c r="P82" i="4"/>
  <c r="P83" i="4"/>
  <c r="Q84" i="4"/>
  <c r="S86" i="4"/>
  <c r="S83" i="4"/>
  <c r="Q85" i="4"/>
  <c r="T86" i="4"/>
  <c r="R82" i="4"/>
  <c r="Q83" i="4"/>
  <c r="O86" i="4"/>
  <c r="N84" i="4"/>
  <c r="R86" i="4"/>
  <c r="M80" i="4"/>
  <c r="T80" i="4"/>
  <c r="N86" i="4"/>
  <c r="R84" i="4"/>
  <c r="S81" i="4"/>
  <c r="S82" i="4"/>
  <c r="Q87" i="4"/>
  <c r="O81" i="4"/>
  <c r="O85" i="4"/>
  <c r="S80" i="4"/>
  <c r="N81" i="4"/>
  <c r="P85" i="4"/>
  <c r="N82" i="4"/>
  <c r="M87" i="4"/>
  <c r="T87" i="4"/>
  <c r="O87" i="4"/>
  <c r="M85" i="4"/>
  <c r="P84" i="4"/>
  <c r="N87" i="4"/>
  <c r="M82" i="4"/>
  <c r="M83" i="4"/>
  <c r="T81" i="4"/>
  <c r="Q86" i="4"/>
  <c r="P86" i="4"/>
  <c r="S84" i="4"/>
  <c r="O83" i="4"/>
  <c r="P80" i="4"/>
  <c r="S85" i="4"/>
  <c r="M84" i="4"/>
  <c r="R83" i="4"/>
  <c r="Q80" i="4"/>
  <c r="T82" i="4"/>
  <c r="T83" i="4"/>
  <c r="T85" i="4"/>
  <c r="R87" i="4"/>
  <c r="E19" i="3"/>
  <c r="E18" i="3"/>
  <c r="D18" i="3"/>
  <c r="C19" i="3"/>
  <c r="C18" i="3"/>
  <c r="E43" i="3"/>
  <c r="H17" i="3"/>
  <c r="K16" i="3" s="1"/>
  <c r="D19" i="3"/>
  <c r="G39" i="3" l="1" a="1"/>
  <c r="F39" i="3" a="1"/>
  <c r="F40" i="3" s="1"/>
  <c r="G39" i="3"/>
  <c r="G41" i="3"/>
  <c r="G40" i="3"/>
  <c r="G42" i="3"/>
  <c r="L16" i="3"/>
  <c r="K17" i="3" s="1"/>
  <c r="L17" i="3"/>
  <c r="M18" i="3" s="1"/>
  <c r="F41" i="3" l="1"/>
  <c r="F39" i="3"/>
  <c r="F42" i="3"/>
  <c r="G43" i="3"/>
  <c r="F43" i="3"/>
  <c r="C24" i="3" l="1"/>
  <c r="B23" i="3"/>
  <c r="F24" i="3"/>
  <c r="F78" i="3" s="1"/>
  <c r="I24" i="3"/>
  <c r="I78" i="3" s="1"/>
  <c r="D26" i="3"/>
  <c r="D80" i="3" s="1"/>
  <c r="I26" i="3"/>
  <c r="I80" i="3" s="1"/>
  <c r="D30" i="3"/>
  <c r="D84" i="3" s="1"/>
  <c r="B26" i="3"/>
  <c r="B80" i="3" s="1"/>
  <c r="F28" i="3"/>
  <c r="F82" i="3" s="1"/>
  <c r="H28" i="3"/>
  <c r="H82" i="3" s="1"/>
  <c r="F25" i="3"/>
  <c r="F79" i="3" s="1"/>
  <c r="G24" i="3"/>
  <c r="G78" i="3" s="1"/>
  <c r="I23" i="3"/>
  <c r="I77" i="3" s="1"/>
  <c r="E27" i="3"/>
  <c r="E81" i="3" s="1"/>
  <c r="E24" i="3"/>
  <c r="E78" i="3" s="1"/>
  <c r="C25" i="3"/>
  <c r="C79" i="3" s="1"/>
  <c r="C29" i="3"/>
  <c r="C83" i="3" s="1"/>
  <c r="I25" i="3"/>
  <c r="I79" i="3" s="1"/>
  <c r="I27" i="3"/>
  <c r="I81" i="3" s="1"/>
  <c r="B28" i="3"/>
  <c r="B82" i="3" s="1"/>
  <c r="E30" i="3"/>
  <c r="E84" i="3" s="1"/>
  <c r="C30" i="3"/>
  <c r="C84" i="3"/>
  <c r="H30" i="3"/>
  <c r="H84" i="3" s="1"/>
  <c r="I28" i="3"/>
  <c r="I82" i="3" s="1"/>
  <c r="C26" i="3"/>
  <c r="C80" i="3" s="1"/>
  <c r="D27" i="3"/>
  <c r="D81" i="3" s="1"/>
  <c r="F26" i="3"/>
  <c r="F80" i="3" s="1"/>
  <c r="G23" i="3"/>
  <c r="G77" i="3" s="1"/>
  <c r="G30" i="3"/>
  <c r="G84" i="3" s="1"/>
  <c r="I29" i="3"/>
  <c r="I83" i="3" s="1"/>
  <c r="H26" i="3"/>
  <c r="H80" i="3" s="1"/>
  <c r="B29" i="3"/>
  <c r="B83" i="3" s="1"/>
  <c r="D25" i="3"/>
  <c r="D79" i="3" s="1"/>
  <c r="G29" i="3"/>
  <c r="G83" i="3" s="1"/>
  <c r="B24" i="3"/>
  <c r="B78" i="3" s="1"/>
  <c r="B25" i="3"/>
  <c r="B79" i="3" s="1"/>
  <c r="H29" i="3"/>
  <c r="H83" i="3" s="1"/>
  <c r="D24" i="3"/>
  <c r="D78" i="3" s="1"/>
  <c r="E26" i="3"/>
  <c r="E29" i="3"/>
  <c r="E83" i="3" s="1"/>
  <c r="H24" i="3"/>
  <c r="H78" i="3" s="1"/>
  <c r="C27" i="3"/>
  <c r="C81" i="3" s="1"/>
  <c r="C28" i="3"/>
  <c r="C82" i="3" s="1"/>
  <c r="B30" i="3"/>
  <c r="B84" i="3" s="1"/>
  <c r="D28" i="3"/>
  <c r="D82" i="3" s="1"/>
  <c r="H27" i="3"/>
  <c r="H81" i="3" s="1"/>
  <c r="F23" i="3"/>
  <c r="F77" i="3" s="1"/>
  <c r="I30" i="3"/>
  <c r="I84" i="3" s="1"/>
  <c r="H23" i="3"/>
  <c r="H77" i="3" s="1"/>
  <c r="E28" i="3"/>
  <c r="E82" i="3" s="1"/>
  <c r="D29" i="3"/>
  <c r="D83" i="3" s="1"/>
  <c r="B27" i="3"/>
  <c r="B81" i="3" s="1"/>
  <c r="F27" i="3"/>
  <c r="F81" i="3" s="1"/>
  <c r="G25" i="3"/>
  <c r="G79" i="3" s="1"/>
  <c r="G26" i="3"/>
  <c r="G80" i="3" s="1"/>
  <c r="H25" i="3"/>
  <c r="H79" i="3" s="1"/>
  <c r="D23" i="3"/>
  <c r="D77" i="3" s="1"/>
  <c r="F30" i="3"/>
  <c r="F84" i="3" s="1"/>
  <c r="G28" i="3"/>
  <c r="G82" i="3" s="1"/>
  <c r="F29" i="3"/>
  <c r="F83" i="3" s="1"/>
  <c r="E23" i="3"/>
  <c r="E77" i="3" s="1"/>
  <c r="C23" i="3"/>
  <c r="C77" i="3" s="1"/>
  <c r="E25" i="3"/>
  <c r="E79" i="3" s="1"/>
  <c r="G27" i="3"/>
  <c r="G81" i="3" s="1"/>
  <c r="B34" i="3" l="1" a="1"/>
  <c r="B41" i="3" l="1"/>
  <c r="I42" i="3" s="1"/>
  <c r="K42" i="3" s="1"/>
  <c r="B36" i="3"/>
  <c r="H40" i="3" s="1"/>
  <c r="J40" i="3" s="1"/>
  <c r="B38" i="3"/>
  <c r="H41" i="3" s="1"/>
  <c r="J41" i="3" s="1"/>
  <c r="B40" i="3"/>
  <c r="H42" i="3" s="1"/>
  <c r="J42" i="3" s="1"/>
  <c r="B35" i="3"/>
  <c r="I39" i="3" s="1"/>
  <c r="K39" i="3" s="1"/>
  <c r="B34" i="3"/>
  <c r="H39" i="3" s="1"/>
  <c r="B39" i="3"/>
  <c r="I41" i="3" s="1"/>
  <c r="K41" i="3" s="1"/>
  <c r="B37" i="3"/>
  <c r="I40" i="3" s="1"/>
  <c r="K40" i="3" s="1"/>
  <c r="D64" i="3" l="1" a="1"/>
  <c r="D65" i="3" s="1"/>
  <c r="I43" i="3"/>
  <c r="K43" i="3" s="1"/>
  <c r="D68" i="3" a="1"/>
  <c r="D69" i="3" s="1"/>
  <c r="M78" i="3" a="1"/>
  <c r="M82" i="3" s="1"/>
  <c r="B49" i="3" s="1"/>
  <c r="D56" i="3" a="1"/>
  <c r="D57" i="3" s="1"/>
  <c r="D60" i="3" a="1"/>
  <c r="D62" i="3" s="1"/>
  <c r="H43" i="3"/>
  <c r="J43" i="3" s="1"/>
  <c r="J39" i="3"/>
  <c r="D64" i="3" l="1"/>
  <c r="D66" i="3"/>
  <c r="M85" i="3"/>
  <c r="B52" i="3" s="1"/>
  <c r="M79" i="3"/>
  <c r="B46" i="3" s="1"/>
  <c r="M78" i="3"/>
  <c r="B45" i="3" s="1"/>
  <c r="M80" i="3"/>
  <c r="B47" i="3" s="1"/>
  <c r="M84" i="3"/>
  <c r="B51" i="3" s="1"/>
  <c r="M83" i="3"/>
  <c r="B50" i="3" s="1"/>
  <c r="D70" i="3"/>
  <c r="D60" i="3"/>
  <c r="D68" i="3"/>
  <c r="D56" i="3"/>
  <c r="D61" i="3"/>
  <c r="D58" i="3"/>
  <c r="I56" i="3" s="1" a="1"/>
  <c r="I58" i="3" s="1"/>
  <c r="M81" i="3"/>
  <c r="B48" i="3" s="1"/>
  <c r="I64" i="3" l="1" a="1"/>
  <c r="I64" i="3" s="1"/>
  <c r="I60" i="3" a="1"/>
  <c r="I60" i="3" s="1"/>
  <c r="I68" i="3" a="1"/>
  <c r="I68" i="3" s="1"/>
  <c r="I57" i="3"/>
  <c r="I56" i="3"/>
  <c r="I66" i="3" l="1"/>
  <c r="I65" i="3"/>
  <c r="I70" i="3"/>
  <c r="I62" i="3"/>
  <c r="I69" i="3"/>
  <c r="I61" i="3"/>
</calcChain>
</file>

<file path=xl/sharedStrings.xml><?xml version="1.0" encoding="utf-8"?>
<sst xmlns="http://schemas.openxmlformats.org/spreadsheetml/2006/main" count="171" uniqueCount="106">
  <si>
    <r>
      <t>E</t>
    </r>
    <r>
      <rPr>
        <sz val="10"/>
        <rFont val="Arial"/>
        <family val="2"/>
      </rPr>
      <t>=</t>
    </r>
  </si>
  <si>
    <r>
      <t>[D]</t>
    </r>
    <r>
      <rPr>
        <sz val="10"/>
        <rFont val="Arial"/>
        <family val="2"/>
      </rPr>
      <t>=</t>
    </r>
  </si>
  <si>
    <r>
      <t>n</t>
    </r>
    <r>
      <rPr>
        <sz val="10"/>
        <rFont val="Symbol"/>
        <family val="1"/>
        <charset val="2"/>
      </rPr>
      <t>=</t>
    </r>
  </si>
  <si>
    <t>=</t>
  </si>
  <si>
    <r>
      <t>e</t>
    </r>
    <r>
      <rPr>
        <sz val="8"/>
        <rFont val="Arial"/>
        <family val="2"/>
      </rPr>
      <t>xx</t>
    </r>
  </si>
  <si>
    <r>
      <t>s</t>
    </r>
    <r>
      <rPr>
        <sz val="8"/>
        <rFont val="Arial"/>
        <family val="2"/>
      </rPr>
      <t>xx</t>
    </r>
  </si>
  <si>
    <r>
      <t>e</t>
    </r>
    <r>
      <rPr>
        <b/>
        <sz val="10"/>
        <rFont val="Symbol"/>
        <family val="1"/>
        <charset val="2"/>
      </rPr>
      <t>I</t>
    </r>
    <r>
      <rPr>
        <b/>
        <sz val="10"/>
        <rFont val="Symbol"/>
        <family val="1"/>
        <charset val="2"/>
      </rPr>
      <t xml:space="preserve"> =</t>
    </r>
  </si>
  <si>
    <r>
      <t>e</t>
    </r>
    <r>
      <rPr>
        <sz val="8"/>
        <rFont val="Arial"/>
        <family val="2"/>
      </rPr>
      <t>yy</t>
    </r>
  </si>
  <si>
    <r>
      <t>s</t>
    </r>
    <r>
      <rPr>
        <b/>
        <sz val="10"/>
        <rFont val="Symbol"/>
        <family val="1"/>
        <charset val="2"/>
      </rPr>
      <t>I</t>
    </r>
    <r>
      <rPr>
        <b/>
        <sz val="10"/>
        <rFont val="Symbol"/>
        <family val="1"/>
        <charset val="2"/>
      </rPr>
      <t xml:space="preserve"> =</t>
    </r>
  </si>
  <si>
    <r>
      <t>s</t>
    </r>
    <r>
      <rPr>
        <sz val="8"/>
        <rFont val="Arial"/>
        <family val="2"/>
      </rPr>
      <t>yy</t>
    </r>
  </si>
  <si>
    <r>
      <t>g</t>
    </r>
    <r>
      <rPr>
        <sz val="8"/>
        <rFont val="Arial"/>
        <family val="2"/>
      </rPr>
      <t>xy</t>
    </r>
  </si>
  <si>
    <r>
      <t>t</t>
    </r>
    <r>
      <rPr>
        <sz val="8"/>
        <rFont val="Arial"/>
        <family val="2"/>
      </rPr>
      <t>xy</t>
    </r>
  </si>
  <si>
    <r>
      <t>e</t>
    </r>
    <r>
      <rPr>
        <b/>
        <sz val="10"/>
        <rFont val="Symbol"/>
        <family val="1"/>
        <charset val="2"/>
      </rPr>
      <t>II</t>
    </r>
    <r>
      <rPr>
        <b/>
        <sz val="10"/>
        <rFont val="Symbol"/>
        <family val="1"/>
        <charset val="2"/>
      </rPr>
      <t xml:space="preserve"> =</t>
    </r>
  </si>
  <si>
    <r>
      <t>s</t>
    </r>
    <r>
      <rPr>
        <b/>
        <sz val="10"/>
        <rFont val="Symbol"/>
        <family val="1"/>
        <charset val="2"/>
      </rPr>
      <t>II</t>
    </r>
    <r>
      <rPr>
        <b/>
        <sz val="10"/>
        <rFont val="Symbol"/>
        <family val="1"/>
        <charset val="2"/>
      </rPr>
      <t xml:space="preserve"> =</t>
    </r>
  </si>
  <si>
    <r>
      <t>e</t>
    </r>
    <r>
      <rPr>
        <b/>
        <sz val="10"/>
        <rFont val="Symbol"/>
        <family val="1"/>
        <charset val="2"/>
      </rPr>
      <t>III</t>
    </r>
    <r>
      <rPr>
        <b/>
        <sz val="10"/>
        <rFont val="Symbol"/>
        <family val="1"/>
        <charset val="2"/>
      </rPr>
      <t xml:space="preserve"> =</t>
    </r>
  </si>
  <si>
    <r>
      <t>s</t>
    </r>
    <r>
      <rPr>
        <b/>
        <sz val="10"/>
        <rFont val="Symbol"/>
        <family val="1"/>
        <charset val="2"/>
      </rPr>
      <t>III</t>
    </r>
    <r>
      <rPr>
        <b/>
        <sz val="10"/>
        <rFont val="Symbol"/>
        <family val="1"/>
        <charset val="2"/>
      </rPr>
      <t xml:space="preserve"> =</t>
    </r>
  </si>
  <si>
    <r>
      <t>e</t>
    </r>
    <r>
      <rPr>
        <b/>
        <sz val="10"/>
        <rFont val="Symbol"/>
        <family val="1"/>
        <charset val="2"/>
      </rPr>
      <t>I</t>
    </r>
    <r>
      <rPr>
        <b/>
        <sz val="10"/>
        <rFont val="Arial"/>
        <family val="2"/>
      </rPr>
      <t>V</t>
    </r>
    <r>
      <rPr>
        <b/>
        <sz val="10"/>
        <rFont val="Symbol"/>
        <family val="1"/>
        <charset val="2"/>
      </rPr>
      <t xml:space="preserve"> =</t>
    </r>
  </si>
  <si>
    <r>
      <t>s</t>
    </r>
    <r>
      <rPr>
        <b/>
        <sz val="10"/>
        <rFont val="Symbol"/>
        <family val="1"/>
        <charset val="2"/>
      </rPr>
      <t>I</t>
    </r>
    <r>
      <rPr>
        <b/>
        <sz val="10"/>
        <rFont val="Arial"/>
        <family val="2"/>
      </rPr>
      <t>V</t>
    </r>
    <r>
      <rPr>
        <b/>
        <sz val="10"/>
        <rFont val="Symbol"/>
        <family val="1"/>
        <charset val="2"/>
      </rPr>
      <t xml:space="preserve"> =</t>
    </r>
  </si>
  <si>
    <t>Nome:</t>
  </si>
  <si>
    <t>Nº:</t>
  </si>
  <si>
    <t>COORD NODAIS</t>
  </si>
  <si>
    <t>DESL NODAIS</t>
  </si>
  <si>
    <t>COORD DEFORM</t>
  </si>
  <si>
    <t>xi</t>
  </si>
  <si>
    <t>yi</t>
  </si>
  <si>
    <t>ui</t>
  </si>
  <si>
    <t>vi</t>
  </si>
  <si>
    <t>Ampliacao=</t>
  </si>
  <si>
    <r>
      <t>(x)</t>
    </r>
    <r>
      <rPr>
        <sz val="10"/>
        <rFont val="Arial"/>
        <family val="2"/>
      </rPr>
      <t>=</t>
    </r>
  </si>
  <si>
    <r>
      <t>(y)</t>
    </r>
    <r>
      <rPr>
        <sz val="10"/>
        <rFont val="Arial"/>
        <family val="2"/>
      </rPr>
      <t>=</t>
    </r>
  </si>
  <si>
    <t>Nó=</t>
  </si>
  <si>
    <t>Coordenadas nodais</t>
  </si>
  <si>
    <t>Props Material</t>
  </si>
  <si>
    <r>
      <t>[K]</t>
    </r>
    <r>
      <rPr>
        <sz val="10"/>
        <rFont val="Arial"/>
        <family val="2"/>
      </rPr>
      <t>=</t>
    </r>
  </si>
  <si>
    <r>
      <t>[F]</t>
    </r>
    <r>
      <rPr>
        <sz val="10"/>
        <rFont val="Arial"/>
        <family val="2"/>
      </rPr>
      <t>=</t>
    </r>
  </si>
  <si>
    <t>b) Vector de forças solicitação</t>
  </si>
  <si>
    <t>c) Vector deslocamentos nodais</t>
  </si>
  <si>
    <r>
      <t>[d]</t>
    </r>
    <r>
      <rPr>
        <sz val="10"/>
        <rFont val="Arial"/>
        <family val="2"/>
      </rPr>
      <t>=</t>
    </r>
  </si>
  <si>
    <t>d) Vector c/ reacções</t>
  </si>
  <si>
    <t>e) Cálculo do estado de deformação e de tensão</t>
  </si>
  <si>
    <r>
      <t>[R]</t>
    </r>
    <r>
      <rPr>
        <sz val="10"/>
        <rFont val="Arial"/>
        <family val="2"/>
      </rPr>
      <t>=</t>
    </r>
  </si>
  <si>
    <t>MEF 6</t>
  </si>
  <si>
    <t>André Duarte Ferreira</t>
  </si>
  <si>
    <t>t=</t>
  </si>
  <si>
    <t>mm</t>
  </si>
  <si>
    <t>Area 2x2=</t>
  </si>
  <si>
    <t>ξ =</t>
  </si>
  <si>
    <t>η =</t>
  </si>
  <si>
    <r>
      <t>det[J]I</t>
    </r>
    <r>
      <rPr>
        <sz val="10"/>
        <rFont val="Calibri"/>
        <family val="2"/>
        <scheme val="minor"/>
      </rPr>
      <t>=</t>
    </r>
  </si>
  <si>
    <r>
      <t>[J]I</t>
    </r>
    <r>
      <rPr>
        <sz val="10"/>
        <rFont val="Calibri"/>
        <family val="2"/>
        <scheme val="minor"/>
      </rPr>
      <t>=</t>
    </r>
  </si>
  <si>
    <r>
      <t>det[J]II</t>
    </r>
    <r>
      <rPr>
        <sz val="10"/>
        <rFont val="Calibri"/>
        <family val="2"/>
        <scheme val="minor"/>
      </rPr>
      <t>=</t>
    </r>
  </si>
  <si>
    <r>
      <t>[J]II</t>
    </r>
    <r>
      <rPr>
        <sz val="10"/>
        <rFont val="Calibri"/>
        <family val="2"/>
        <scheme val="minor"/>
      </rPr>
      <t>=</t>
    </r>
  </si>
  <si>
    <r>
      <t>det[J]III</t>
    </r>
    <r>
      <rPr>
        <sz val="10"/>
        <rFont val="Calibri"/>
        <family val="2"/>
        <scheme val="minor"/>
      </rPr>
      <t>=</t>
    </r>
  </si>
  <si>
    <r>
      <t>[J]III</t>
    </r>
    <r>
      <rPr>
        <sz val="10"/>
        <rFont val="Calibri"/>
        <family val="2"/>
        <scheme val="minor"/>
      </rPr>
      <t>=</t>
    </r>
  </si>
  <si>
    <r>
      <t>det[J]IV</t>
    </r>
    <r>
      <rPr>
        <sz val="10"/>
        <rFont val="Calibri"/>
        <family val="2"/>
        <scheme val="minor"/>
      </rPr>
      <t>=</t>
    </r>
  </si>
  <si>
    <r>
      <t>[J]IV</t>
    </r>
    <r>
      <rPr>
        <sz val="10"/>
        <rFont val="Calibri"/>
        <family val="2"/>
        <scheme val="minor"/>
      </rPr>
      <t>=</t>
    </r>
  </si>
  <si>
    <t>GP: I</t>
  </si>
  <si>
    <t>GP: III</t>
  </si>
  <si>
    <t>GP: II</t>
  </si>
  <si>
    <t>GP: IV</t>
  </si>
  <si>
    <r>
      <t>[J]-1I</t>
    </r>
    <r>
      <rPr>
        <sz val="10"/>
        <rFont val="Calibri"/>
        <family val="2"/>
        <scheme val="minor"/>
      </rPr>
      <t>=</t>
    </r>
  </si>
  <si>
    <r>
      <t>[J]-1II</t>
    </r>
    <r>
      <rPr>
        <sz val="10"/>
        <rFont val="Calibri"/>
        <family val="2"/>
        <scheme val="minor"/>
      </rPr>
      <t>=</t>
    </r>
  </si>
  <si>
    <r>
      <t>[J]-1III</t>
    </r>
    <r>
      <rPr>
        <sz val="10"/>
        <rFont val="Calibri"/>
        <family val="2"/>
        <scheme val="minor"/>
      </rPr>
      <t>=</t>
    </r>
  </si>
  <si>
    <r>
      <t>[J]-1IV</t>
    </r>
    <r>
      <rPr>
        <sz val="10"/>
        <rFont val="Calibri"/>
        <family val="2"/>
        <scheme val="minor"/>
      </rPr>
      <t>=</t>
    </r>
  </si>
  <si>
    <t>dN/dE=</t>
  </si>
  <si>
    <t>dN/dn=</t>
  </si>
  <si>
    <t>dN/dx=</t>
  </si>
  <si>
    <t>dN/dy=</t>
  </si>
  <si>
    <t>[B]^T=</t>
  </si>
  <si>
    <t>[B]^T*D=</t>
  </si>
  <si>
    <t>k4=</t>
  </si>
  <si>
    <t>k3=</t>
  </si>
  <si>
    <t>k2=</t>
  </si>
  <si>
    <t>k1=</t>
  </si>
  <si>
    <t>Vector das Forças Exteriores</t>
  </si>
  <si>
    <t>{Fext}=</t>
  </si>
  <si>
    <t>a) matriz de rigidez c/ NA</t>
  </si>
  <si>
    <t>dN/dξ</t>
  </si>
  <si>
    <t>dN/η</t>
  </si>
  <si>
    <t>dN/dξ =</t>
  </si>
  <si>
    <t>dN/η =</t>
  </si>
  <si>
    <t>[B] =</t>
  </si>
  <si>
    <t>t [mm] =</t>
  </si>
  <si>
    <t>k = BTDT * det[J]I * t</t>
  </si>
  <si>
    <t>Resumo:</t>
  </si>
  <si>
    <t>no1 x</t>
  </si>
  <si>
    <t>no1 y</t>
  </si>
  <si>
    <t>no2 x</t>
  </si>
  <si>
    <t>no2 y</t>
  </si>
  <si>
    <t>no3 x</t>
  </si>
  <si>
    <t>no3 y</t>
  </si>
  <si>
    <t>no4 x</t>
  </si>
  <si>
    <t>no4 y</t>
  </si>
  <si>
    <t>e se houvesse um momento onde se punha?</t>
  </si>
  <si>
    <t>a) Matriz de rigidez da estrutura ou do elemento?</t>
  </si>
  <si>
    <r>
      <t xml:space="preserve">GP1:  </t>
    </r>
    <r>
      <rPr>
        <sz val="18"/>
        <rFont val="Arial"/>
        <family val="2"/>
      </rPr>
      <t>ξ = -0,577; η = 0,577</t>
    </r>
  </si>
  <si>
    <r>
      <t xml:space="preserve">GP2:  </t>
    </r>
    <r>
      <rPr>
        <sz val="18"/>
        <rFont val="Arial"/>
        <family val="2"/>
      </rPr>
      <t>ξ = 0,577; η = 0,577</t>
    </r>
  </si>
  <si>
    <r>
      <t xml:space="preserve">GP3:  </t>
    </r>
    <r>
      <rPr>
        <sz val="18"/>
        <rFont val="Arial"/>
        <family val="2"/>
      </rPr>
      <t>ξ = -0,577; η = -0,577</t>
    </r>
  </si>
  <si>
    <r>
      <t xml:space="preserve">GP4:  </t>
    </r>
    <r>
      <rPr>
        <sz val="18"/>
        <rFont val="Arial"/>
        <family val="2"/>
      </rPr>
      <t>ξ = 0,577; η = -0,577</t>
    </r>
  </si>
  <si>
    <t>Nó</t>
  </si>
  <si>
    <t>[dN/dski] é vetor com os dN/dski para cada no</t>
  </si>
  <si>
    <t>[xi] é vetor com as coordenadas x para cada no</t>
  </si>
  <si>
    <t>[yi] é vetor com as coordenadas y para cada no</t>
  </si>
  <si>
    <t>[dN/deta] é vetor com os dN/deta para cada no</t>
  </si>
  <si>
    <t>J</t>
  </si>
  <si>
    <t>(meu, para entender melhor)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</si>
</sst>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0E+00"/>
    <numFmt numFmtId="165" formatCode="0.000E+00"/>
    <numFmt numFmtId="166" formatCode="0.000"/>
    <numFmt numFmtId="167" formatCode="0.0"/>
    <numFmt numFmtId="168" formatCode="0.00000"/>
  </numFmts>
  <fonts count="2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0"/>
      <name val="Symbol"/>
      <family val="1"/>
      <charset val="2"/>
    </font>
    <font>
      <sz val="10"/>
      <name val="Symbol"/>
      <family val="1"/>
      <charset val="2"/>
    </font>
    <font>
      <b/>
      <sz val="10"/>
      <name val="Arial"/>
      <family val="2"/>
    </font>
    <font>
      <b/>
      <sz val="10"/>
      <name val="Symbol"/>
      <family val="1"/>
      <charset val="2"/>
    </font>
    <font>
      <sz val="10"/>
      <name val="Arial"/>
      <family val="2"/>
    </font>
    <font>
      <sz val="8"/>
      <name val="Arial"/>
      <family val="2"/>
    </font>
    <font>
      <sz val="12"/>
      <name val="Symbol"/>
      <family val="1"/>
      <charset val="2"/>
    </font>
    <font>
      <b/>
      <sz val="12"/>
      <name val="Symbol"/>
      <family val="1"/>
      <charset val="2"/>
    </font>
    <font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sz val="9"/>
      <color indexed="9"/>
      <name val="Trebuchet MS"/>
      <family val="2"/>
    </font>
    <font>
      <sz val="9"/>
      <color indexed="9"/>
      <name val="Trebuchet MS"/>
      <family val="2"/>
    </font>
    <font>
      <sz val="8"/>
      <color indexed="9"/>
      <name val="Trebuchet MS"/>
      <family val="2"/>
    </font>
    <font>
      <sz val="8"/>
      <color indexed="9"/>
      <name val="Trebuchet MS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7.5"/>
      <name val="Arial"/>
      <family val="2"/>
    </font>
    <font>
      <sz val="24"/>
      <name val="Arial"/>
      <family val="2"/>
    </font>
    <font>
      <u/>
      <sz val="10"/>
      <name val="Arial"/>
      <family val="2"/>
    </font>
    <font>
      <sz val="1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1" fillId="0" borderId="0" xfId="0" applyFont="1" applyAlignment="1">
      <alignment horizontal="right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1" fillId="0" borderId="0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10" fillId="0" borderId="0" xfId="0" applyFont="1" applyBorder="1" applyAlignment="1">
      <alignment horizontal="right"/>
    </xf>
    <xf numFmtId="0" fontId="5" fillId="2" borderId="0" xfId="0" applyFont="1" applyFill="1" applyBorder="1" applyAlignment="1">
      <alignment horizontal="left"/>
    </xf>
    <xf numFmtId="0" fontId="7" fillId="0" borderId="0" xfId="0" applyFont="1" applyFill="1"/>
    <xf numFmtId="0" fontId="2" fillId="0" borderId="0" xfId="0" applyFont="1" applyFill="1"/>
    <xf numFmtId="0" fontId="11" fillId="0" borderId="0" xfId="0" applyFont="1" applyFill="1"/>
    <xf numFmtId="0" fontId="0" fillId="0" borderId="0" xfId="0" applyFill="1"/>
    <xf numFmtId="0" fontId="0" fillId="3" borderId="0" xfId="0" applyFill="1" applyBorder="1" applyAlignment="1">
      <alignment horizontal="center"/>
    </xf>
    <xf numFmtId="0" fontId="0" fillId="0" borderId="3" xfId="0" applyBorder="1" applyAlignment="1">
      <alignment horizontal="right"/>
    </xf>
    <xf numFmtId="0" fontId="1" fillId="0" borderId="3" xfId="0" applyFont="1" applyBorder="1" applyAlignment="1">
      <alignment horizontal="right"/>
    </xf>
    <xf numFmtId="0" fontId="0" fillId="3" borderId="1" xfId="0" applyFill="1" applyBorder="1" applyAlignment="1">
      <alignment horizontal="center"/>
    </xf>
    <xf numFmtId="0" fontId="1" fillId="0" borderId="4" xfId="0" applyFont="1" applyBorder="1" applyAlignment="1">
      <alignment horizontal="right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165" fontId="11" fillId="3" borderId="1" xfId="0" applyNumberFormat="1" applyFont="1" applyFill="1" applyBorder="1" applyAlignment="1">
      <alignment horizontal="left"/>
    </xf>
    <xf numFmtId="0" fontId="6" fillId="0" borderId="4" xfId="0" applyFont="1" applyBorder="1" applyAlignment="1">
      <alignment horizontal="right"/>
    </xf>
    <xf numFmtId="0" fontId="0" fillId="3" borderId="6" xfId="0" applyFill="1" applyBorder="1" applyAlignment="1">
      <alignment horizontal="left"/>
    </xf>
    <xf numFmtId="11" fontId="8" fillId="0" borderId="7" xfId="0" applyNumberFormat="1" applyFont="1" applyBorder="1" applyAlignment="1">
      <alignment horizontal="center"/>
    </xf>
    <xf numFmtId="11" fontId="8" fillId="0" borderId="8" xfId="0" applyNumberFormat="1" applyFont="1" applyBorder="1" applyAlignment="1">
      <alignment horizontal="center"/>
    </xf>
    <xf numFmtId="1" fontId="8" fillId="0" borderId="9" xfId="0" applyNumberFormat="1" applyFont="1" applyBorder="1" applyAlignment="1">
      <alignment horizontal="center"/>
    </xf>
    <xf numFmtId="11" fontId="8" fillId="0" borderId="10" xfId="0" applyNumberFormat="1" applyFont="1" applyBorder="1" applyAlignment="1">
      <alignment horizontal="center"/>
    </xf>
    <xf numFmtId="11" fontId="8" fillId="0" borderId="0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center"/>
    </xf>
    <xf numFmtId="1" fontId="8" fillId="0" borderId="12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center"/>
    </xf>
    <xf numFmtId="11" fontId="8" fillId="0" borderId="14" xfId="0" applyNumberFormat="1" applyFont="1" applyBorder="1" applyAlignment="1">
      <alignment horizontal="center"/>
    </xf>
    <xf numFmtId="0" fontId="0" fillId="3" borderId="0" xfId="0" applyFill="1"/>
    <xf numFmtId="0" fontId="1" fillId="3" borderId="0" xfId="0" applyFont="1" applyFill="1" applyAlignment="1">
      <alignment horizontal="right"/>
    </xf>
    <xf numFmtId="0" fontId="12" fillId="0" borderId="0" xfId="0" applyFont="1" applyFill="1"/>
    <xf numFmtId="0" fontId="13" fillId="0" borderId="0" xfId="0" applyFont="1"/>
    <xf numFmtId="0" fontId="14" fillId="0" borderId="0" xfId="0" applyFont="1" applyFill="1" applyBorder="1"/>
    <xf numFmtId="0" fontId="15" fillId="0" borderId="0" xfId="0" applyFont="1" applyFill="1" applyBorder="1"/>
    <xf numFmtId="0" fontId="14" fillId="0" borderId="0" xfId="0" applyFont="1" applyFill="1" applyBorder="1" applyAlignment="1">
      <alignment horizontal="right"/>
    </xf>
    <xf numFmtId="166" fontId="16" fillId="0" borderId="0" xfId="0" applyNumberFormat="1" applyFont="1" applyFill="1" applyBorder="1"/>
    <xf numFmtId="167" fontId="17" fillId="0" borderId="0" xfId="0" applyNumberFormat="1" applyFont="1" applyFill="1" applyBorder="1"/>
    <xf numFmtId="166" fontId="16" fillId="0" borderId="0" xfId="0" applyNumberFormat="1" applyFont="1" applyFill="1" applyBorder="1" applyProtection="1">
      <protection locked="0"/>
    </xf>
    <xf numFmtId="164" fontId="13" fillId="0" borderId="0" xfId="0" applyNumberFormat="1" applyFont="1"/>
    <xf numFmtId="0" fontId="16" fillId="0" borderId="0" xfId="0" applyFont="1" applyFill="1" applyBorder="1"/>
    <xf numFmtId="0" fontId="16" fillId="0" borderId="0" xfId="0" applyFont="1" applyFill="1" applyBorder="1" applyProtection="1">
      <protection locked="0"/>
    </xf>
    <xf numFmtId="1" fontId="0" fillId="0" borderId="0" xfId="0" applyNumberFormat="1"/>
    <xf numFmtId="0" fontId="0" fillId="0" borderId="0" xfId="0" applyAlignment="1">
      <alignment horizontal="center"/>
    </xf>
    <xf numFmtId="0" fontId="0" fillId="4" borderId="0" xfId="0" applyFill="1"/>
    <xf numFmtId="0" fontId="2" fillId="0" borderId="0" xfId="0" applyFont="1"/>
    <xf numFmtId="0" fontId="19" fillId="0" borderId="0" xfId="0" applyFont="1" applyAlignment="1">
      <alignment horizontal="right"/>
    </xf>
    <xf numFmtId="0" fontId="18" fillId="3" borderId="0" xfId="0" applyFont="1" applyFill="1"/>
    <xf numFmtId="0" fontId="18" fillId="0" borderId="0" xfId="0" applyFont="1"/>
    <xf numFmtId="0" fontId="20" fillId="5" borderId="0" xfId="0" applyFont="1" applyFill="1" applyBorder="1" applyAlignment="1">
      <alignment horizontal="right"/>
    </xf>
    <xf numFmtId="0" fontId="19" fillId="0" borderId="0" xfId="0" applyFont="1" applyBorder="1" applyAlignment="1">
      <alignment horizontal="center"/>
    </xf>
    <xf numFmtId="0" fontId="18" fillId="6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8" fillId="0" borderId="7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8" fillId="0" borderId="18" xfId="0" applyFont="1" applyBorder="1" applyAlignment="1">
      <alignment horizontal="left"/>
    </xf>
    <xf numFmtId="0" fontId="18" fillId="0" borderId="12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68" fontId="0" fillId="0" borderId="12" xfId="0" applyNumberFormat="1" applyBorder="1" applyAlignment="1">
      <alignment horizontal="center"/>
    </xf>
    <xf numFmtId="168" fontId="0" fillId="0" borderId="0" xfId="0" applyNumberFormat="1" applyBorder="1" applyAlignment="1">
      <alignment horizontal="center"/>
    </xf>
    <xf numFmtId="0" fontId="2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2" fillId="0" borderId="3" xfId="0" applyFont="1" applyBorder="1"/>
    <xf numFmtId="0" fontId="2" fillId="0" borderId="0" xfId="0" applyFont="1" applyBorder="1"/>
    <xf numFmtId="0" fontId="2" fillId="0" borderId="1" xfId="0" applyFont="1" applyBorder="1"/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1" fillId="0" borderId="0" xfId="0" applyFont="1" applyBorder="1" applyAlignment="1">
      <alignment horizontal="right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3" xfId="0" applyBorder="1"/>
    <xf numFmtId="0" fontId="0" fillId="0" borderId="1" xfId="0" applyBorder="1"/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1" xfId="0" applyBorder="1" applyAlignment="1">
      <alignment horizontal="left"/>
    </xf>
    <xf numFmtId="0" fontId="2" fillId="0" borderId="1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11" fontId="0" fillId="8" borderId="0" xfId="0" applyNumberFormat="1" applyFill="1"/>
    <xf numFmtId="0" fontId="2" fillId="4" borderId="0" xfId="0" applyFont="1" applyFill="1"/>
    <xf numFmtId="0" fontId="2" fillId="0" borderId="0" xfId="0" applyFont="1" applyAlignment="1">
      <alignment horizontal="center" vertical="center"/>
    </xf>
    <xf numFmtId="0" fontId="19" fillId="0" borderId="0" xfId="0" applyFont="1"/>
    <xf numFmtId="0" fontId="1" fillId="0" borderId="0" xfId="0" applyFont="1"/>
    <xf numFmtId="0" fontId="23" fillId="0" borderId="0" xfId="0" applyFont="1"/>
    <xf numFmtId="0" fontId="2" fillId="3" borderId="0" xfId="0" applyFont="1" applyFill="1" applyAlignment="1">
      <alignment horizontal="center"/>
    </xf>
    <xf numFmtId="0" fontId="0" fillId="0" borderId="0" xfId="0" applyBorder="1" applyAlignment="1">
      <alignment horizontal="right"/>
    </xf>
    <xf numFmtId="0" fontId="2" fillId="8" borderId="0" xfId="0" applyFont="1" applyFill="1"/>
    <xf numFmtId="0" fontId="0" fillId="0" borderId="19" xfId="0" applyBorder="1" applyAlignment="1">
      <alignment horizontal="center"/>
    </xf>
    <xf numFmtId="1" fontId="0" fillId="0" borderId="2" xfId="0" applyNumberFormat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0" fontId="2" fillId="3" borderId="0" xfId="0" applyFont="1" applyFill="1" applyAlignment="1"/>
    <xf numFmtId="0" fontId="0" fillId="3" borderId="0" xfId="0" applyFill="1" applyAlignment="1"/>
    <xf numFmtId="0" fontId="2" fillId="8" borderId="0" xfId="0" applyFont="1" applyFill="1" applyAlignment="1"/>
    <xf numFmtId="0" fontId="0" fillId="8" borderId="0" xfId="0" applyFill="1" applyAlignment="1"/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/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5" fillId="2" borderId="0" xfId="0" applyFont="1" applyFill="1" applyBorder="1" applyAlignment="1">
      <alignment horizontal="right"/>
    </xf>
    <xf numFmtId="0" fontId="0" fillId="0" borderId="0" xfId="0" applyBorder="1" applyAlignment="1">
      <alignment horizontal="right"/>
    </xf>
    <xf numFmtId="0" fontId="15" fillId="0" borderId="0" xfId="0" applyFont="1" applyFill="1" applyBorder="1" applyAlignment="1">
      <alignment horizontal="center"/>
    </xf>
    <xf numFmtId="0" fontId="22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EA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5510246449574912E-2"/>
          <c:y val="4.0760869565217392E-2"/>
          <c:w val="0.95068185102082503"/>
          <c:h val="0.92119565217391308"/>
        </c:manualLayout>
      </c:layout>
      <c:scatterChart>
        <c:scatterStyle val="lineMarker"/>
        <c:varyColors val="0"/>
        <c:ser>
          <c:idx val="0"/>
          <c:order val="0"/>
          <c:tx>
            <c:v>Nao Def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circle"/>
            <c:size val="10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'MEF 6'!$F$39:$F$43</c:f>
              <c:numCache>
                <c:formatCode>General</c:formatCode>
                <c:ptCount val="5"/>
                <c:pt idx="0">
                  <c:v>0</c:v>
                </c:pt>
                <c:pt idx="1">
                  <c:v>1000</c:v>
                </c:pt>
                <c:pt idx="2">
                  <c:v>1500</c:v>
                </c:pt>
                <c:pt idx="3">
                  <c:v>1000</c:v>
                </c:pt>
                <c:pt idx="4">
                  <c:v>0</c:v>
                </c:pt>
              </c:numCache>
            </c:numRef>
          </c:xVal>
          <c:yVal>
            <c:numRef>
              <c:f>'MEF 6'!$G$39:$G$43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1500</c:v>
                </c:pt>
                <c:pt idx="3">
                  <c:v>1500</c:v>
                </c:pt>
                <c:pt idx="4">
                  <c:v>0</c:v>
                </c:pt>
              </c:numCache>
            </c:numRef>
          </c:yVal>
          <c:smooth val="0"/>
        </c:ser>
        <c:ser>
          <c:idx val="2"/>
          <c:order val="1"/>
          <c:tx>
            <c:v>Def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'MEF 6'!$J$39:$J$43</c:f>
              <c:numCache>
                <c:formatCode>0.0</c:formatCode>
                <c:ptCount val="5"/>
                <c:pt idx="0">
                  <c:v>2.0000000000000191E-44</c:v>
                </c:pt>
                <c:pt idx="1">
                  <c:v>1014.5493685227766</c:v>
                </c:pt>
                <c:pt idx="2">
                  <c:v>1557.495751274618</c:v>
                </c:pt>
                <c:pt idx="3">
                  <c:v>1064.8070245592992</c:v>
                </c:pt>
                <c:pt idx="4">
                  <c:v>2.0000000000000192E-42</c:v>
                </c:pt>
              </c:numCache>
            </c:numRef>
          </c:xVal>
          <c:yVal>
            <c:numRef>
              <c:f>'MEF 6'!$K$39:$K$43</c:f>
              <c:numCache>
                <c:formatCode>0.0</c:formatCode>
                <c:ptCount val="5"/>
                <c:pt idx="0">
                  <c:v>5.0000000000000283E-44</c:v>
                </c:pt>
                <c:pt idx="1">
                  <c:v>-9.0000000000000296E-44</c:v>
                </c:pt>
                <c:pt idx="2">
                  <c:v>1452.0280582491919</c:v>
                </c:pt>
                <c:pt idx="3">
                  <c:v>1487.4285714285713</c:v>
                </c:pt>
                <c:pt idx="4">
                  <c:v>5.0000000000000281E-42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569024"/>
        <c:axId val="97569600"/>
      </c:scatterChart>
      <c:valAx>
        <c:axId val="97569024"/>
        <c:scaling>
          <c:orientation val="minMax"/>
          <c:min val="0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97569600"/>
        <c:crosses val="autoZero"/>
        <c:crossBetween val="midCat"/>
      </c:valAx>
      <c:valAx>
        <c:axId val="97569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9756902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33</xdr:row>
      <xdr:rowOff>0</xdr:rowOff>
    </xdr:from>
    <xdr:to>
      <xdr:col>13</xdr:col>
      <xdr:colOff>371475</xdr:colOff>
      <xdr:row>53</xdr:row>
      <xdr:rowOff>9525</xdr:rowOff>
    </xdr:to>
    <xdr:graphicFrame macro="">
      <xdr:nvGraphicFramePr>
        <xdr:cNvPr id="205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2</xdr:row>
      <xdr:rowOff>9525</xdr:rowOff>
    </xdr:from>
    <xdr:to>
      <xdr:col>15</xdr:col>
      <xdr:colOff>114300</xdr:colOff>
      <xdr:row>14</xdr:row>
      <xdr:rowOff>152400</xdr:rowOff>
    </xdr:to>
    <xdr:pic>
      <xdr:nvPicPr>
        <xdr:cNvPr id="205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33375"/>
          <a:ext cx="8829675" cy="2085975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0</xdr:col>
      <xdr:colOff>114300</xdr:colOff>
      <xdr:row>89</xdr:row>
      <xdr:rowOff>85724</xdr:rowOff>
    </xdr:from>
    <xdr:to>
      <xdr:col>15</xdr:col>
      <xdr:colOff>142875</xdr:colOff>
      <xdr:row>99</xdr:row>
      <xdr:rowOff>142875</xdr:rowOff>
    </xdr:to>
    <xdr:sp macro="" textlink="">
      <xdr:nvSpPr>
        <xdr:cNvPr id="2" name="CaixaDeTexto 1"/>
        <xdr:cNvSpPr txBox="1"/>
      </xdr:nvSpPr>
      <xdr:spPr>
        <a:xfrm>
          <a:off x="114300" y="15230474"/>
          <a:ext cx="8743950" cy="16764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Para cada nó foi calculada a sua matriz rigidez. Somando as matrizes rigidez de cada nó obtém-se a matriz rigidez do elemento finito. A partir daí o cálculo dos deslocamentos, Fext e reações</a:t>
          </a:r>
          <a:r>
            <a:rPr lang="pt-PT" sz="1100" baseline="0"/>
            <a:t> faz-se pelo método normal.</a:t>
          </a:r>
        </a:p>
        <a:p>
          <a:r>
            <a:rPr lang="pt-PT" sz="1100" baseline="0"/>
            <a:t>d = kG-1(NA)*Fsol ; Fext = kG*d ; Reac = Fext - Fsol</a:t>
          </a:r>
        </a:p>
        <a:p>
          <a:endParaRPr lang="pt-PT" sz="1100"/>
        </a:p>
        <a:p>
          <a:r>
            <a:rPr lang="pt-PT" sz="1100"/>
            <a:t>O cálculo da matriz</a:t>
          </a:r>
          <a:r>
            <a:rPr lang="pt-PT" sz="1100" baseline="0"/>
            <a:t> rigidez de cada nó faz-se por BTDT*t*det[J]i. Para se achar B faz-se pelo método normal pelas derivadas da função de forma dNi/dx e dNi/dy colocadas nos locais respetivos da matriz B.</a:t>
          </a:r>
        </a:p>
        <a:p>
          <a:endParaRPr lang="pt-PT" sz="1100" baseline="0"/>
        </a:p>
        <a:p>
          <a:r>
            <a:rPr lang="pt-PT" sz="1100" baseline="0"/>
            <a:t>dN/dx e dN/dy obtém-se de dN/d</a:t>
          </a:r>
          <a:r>
            <a:rPr lang="el-GR" sz="1100" baseline="0"/>
            <a:t>ξ</a:t>
          </a:r>
          <a:r>
            <a:rPr lang="pt-PT" sz="1100" baseline="0"/>
            <a:t>  e dN/d</a:t>
          </a:r>
          <a:r>
            <a:rPr lang="el-GR" sz="1100" baseline="0"/>
            <a:t>η</a:t>
          </a:r>
          <a:r>
            <a:rPr lang="pt-PT" sz="1100" baseline="0"/>
            <a:t> multiplicados  em matriz pela J-1.</a:t>
          </a:r>
        </a:p>
      </xdr:txBody>
    </xdr:sp>
    <xdr:clientData/>
  </xdr:twoCellAnchor>
  <xdr:twoCellAnchor>
    <xdr:from>
      <xdr:col>0</xdr:col>
      <xdr:colOff>419100</xdr:colOff>
      <xdr:row>9</xdr:row>
      <xdr:rowOff>85725</xdr:rowOff>
    </xdr:from>
    <xdr:to>
      <xdr:col>1</xdr:col>
      <xdr:colOff>85725</xdr:colOff>
      <xdr:row>11</xdr:row>
      <xdr:rowOff>9525</xdr:rowOff>
    </xdr:to>
    <xdr:sp macro="" textlink="">
      <xdr:nvSpPr>
        <xdr:cNvPr id="3" name="CaixaDeTexto 2"/>
        <xdr:cNvSpPr txBox="1"/>
      </xdr:nvSpPr>
      <xdr:spPr>
        <a:xfrm>
          <a:off x="419100" y="1543050"/>
          <a:ext cx="247650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1</a:t>
          </a:r>
        </a:p>
      </xdr:txBody>
    </xdr:sp>
    <xdr:clientData/>
  </xdr:twoCellAnchor>
  <xdr:twoCellAnchor>
    <xdr:from>
      <xdr:col>2</xdr:col>
      <xdr:colOff>209550</xdr:colOff>
      <xdr:row>9</xdr:row>
      <xdr:rowOff>104775</xdr:rowOff>
    </xdr:from>
    <xdr:to>
      <xdr:col>2</xdr:col>
      <xdr:colOff>457200</xdr:colOff>
      <xdr:row>11</xdr:row>
      <xdr:rowOff>47625</xdr:rowOff>
    </xdr:to>
    <xdr:sp macro="" textlink="">
      <xdr:nvSpPr>
        <xdr:cNvPr id="6" name="CaixaDeTexto 5"/>
        <xdr:cNvSpPr txBox="1"/>
      </xdr:nvSpPr>
      <xdr:spPr>
        <a:xfrm>
          <a:off x="1371600" y="1562100"/>
          <a:ext cx="24765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2</a:t>
          </a:r>
        </a:p>
      </xdr:txBody>
    </xdr:sp>
    <xdr:clientData/>
  </xdr:twoCellAnchor>
  <xdr:twoCellAnchor>
    <xdr:from>
      <xdr:col>3</xdr:col>
      <xdr:colOff>257175</xdr:colOff>
      <xdr:row>3</xdr:row>
      <xdr:rowOff>47625</xdr:rowOff>
    </xdr:from>
    <xdr:to>
      <xdr:col>3</xdr:col>
      <xdr:colOff>504825</xdr:colOff>
      <xdr:row>4</xdr:row>
      <xdr:rowOff>152400</xdr:rowOff>
    </xdr:to>
    <xdr:sp macro="" textlink="">
      <xdr:nvSpPr>
        <xdr:cNvPr id="8" name="CaixaDeTexto 7"/>
        <xdr:cNvSpPr txBox="1"/>
      </xdr:nvSpPr>
      <xdr:spPr>
        <a:xfrm>
          <a:off x="2000250" y="533400"/>
          <a:ext cx="24765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3</a:t>
          </a:r>
        </a:p>
      </xdr:txBody>
    </xdr:sp>
    <xdr:clientData/>
  </xdr:twoCellAnchor>
  <xdr:twoCellAnchor>
    <xdr:from>
      <xdr:col>2</xdr:col>
      <xdr:colOff>361950</xdr:colOff>
      <xdr:row>3</xdr:row>
      <xdr:rowOff>47625</xdr:rowOff>
    </xdr:from>
    <xdr:to>
      <xdr:col>3</xdr:col>
      <xdr:colOff>28575</xdr:colOff>
      <xdr:row>4</xdr:row>
      <xdr:rowOff>152400</xdr:rowOff>
    </xdr:to>
    <xdr:sp macro="" textlink="">
      <xdr:nvSpPr>
        <xdr:cNvPr id="9" name="CaixaDeTexto 8"/>
        <xdr:cNvSpPr txBox="1"/>
      </xdr:nvSpPr>
      <xdr:spPr>
        <a:xfrm>
          <a:off x="1524000" y="533400"/>
          <a:ext cx="24765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4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539750</xdr:colOff>
      <xdr:row>11</xdr:row>
      <xdr:rowOff>31749</xdr:rowOff>
    </xdr:from>
    <xdr:to>
      <xdr:col>9</xdr:col>
      <xdr:colOff>603250</xdr:colOff>
      <xdr:row>14</xdr:row>
      <xdr:rowOff>137582</xdr:rowOff>
    </xdr:to>
    <xdr:sp macro="" textlink="">
      <xdr:nvSpPr>
        <xdr:cNvPr id="2" name="Left Brace 1"/>
        <xdr:cNvSpPr/>
      </xdr:nvSpPr>
      <xdr:spPr>
        <a:xfrm>
          <a:off x="6127750" y="1809749"/>
          <a:ext cx="63500" cy="582083"/>
        </a:xfrm>
        <a:prstGeom prst="lef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9</xdr:col>
      <xdr:colOff>518583</xdr:colOff>
      <xdr:row>3</xdr:row>
      <xdr:rowOff>10582</xdr:rowOff>
    </xdr:from>
    <xdr:to>
      <xdr:col>9</xdr:col>
      <xdr:colOff>582083</xdr:colOff>
      <xdr:row>6</xdr:row>
      <xdr:rowOff>116415</xdr:rowOff>
    </xdr:to>
    <xdr:sp macro="" textlink="">
      <xdr:nvSpPr>
        <xdr:cNvPr id="3" name="Left Brace 2"/>
        <xdr:cNvSpPr/>
      </xdr:nvSpPr>
      <xdr:spPr>
        <a:xfrm>
          <a:off x="6106583" y="486832"/>
          <a:ext cx="63500" cy="582083"/>
        </a:xfrm>
        <a:prstGeom prst="lef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166686</xdr:colOff>
      <xdr:row>1</xdr:row>
      <xdr:rowOff>138112</xdr:rowOff>
    </xdr:from>
    <xdr:ext cx="3014663" cy="6202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aixaDeTexto 1"/>
            <xdr:cNvSpPr txBox="1"/>
          </xdr:nvSpPr>
          <xdr:spPr>
            <a:xfrm>
              <a:off x="2605086" y="300037"/>
              <a:ext cx="3014663" cy="6202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0" i="1">
                        <a:latin typeface="Cambria Math"/>
                      </a:rPr>
                      <m:t>𝑘</m:t>
                    </m:r>
                    <m:r>
                      <a:rPr lang="pt-PT" sz="1100" b="0" i="1">
                        <a:latin typeface="Cambria Math"/>
                      </a:rPr>
                      <m:t>=</m:t>
                    </m:r>
                    <m:r>
                      <a:rPr lang="pt-PT" sz="1100" b="0" i="1">
                        <a:latin typeface="Cambria Math"/>
                      </a:rPr>
                      <m:t>𝑡</m:t>
                    </m:r>
                    <m:r>
                      <a:rPr lang="pt-PT" sz="1100" b="0" i="1">
                        <a:latin typeface="Cambria Math"/>
                      </a:rPr>
                      <m:t>∙</m:t>
                    </m:r>
                    <m:nary>
                      <m:naryPr>
                        <m:chr m:val="∬"/>
                        <m:limLoc m:val="undOvr"/>
                        <m:ctrlPr>
                          <a:rPr lang="pt-PT" sz="1100" b="0" i="1">
                            <a:latin typeface="Cambria Math"/>
                          </a:rPr>
                        </m:ctrlPr>
                      </m:naryPr>
                      <m:sub>
                        <m:r>
                          <m:rPr>
                            <m:brk m:alnAt="24"/>
                          </m:rPr>
                          <a:rPr lang="pt-PT" sz="1100" b="0" i="1">
                            <a:latin typeface="Cambria Math"/>
                          </a:rPr>
                          <m:t>−</m:t>
                        </m:r>
                        <m:r>
                          <a:rPr lang="pt-PT" sz="1100" b="0" i="1">
                            <a:latin typeface="Cambria Math"/>
                          </a:rPr>
                          <m:t>1−1</m:t>
                        </m:r>
                      </m:sub>
                      <m:sup>
                        <m:r>
                          <a:rPr lang="pt-PT" sz="1100" b="0" i="1">
                            <a:latin typeface="Cambria Math"/>
                          </a:rPr>
                          <m:t>11</m:t>
                        </m:r>
                      </m:sup>
                      <m:e>
                        <m:sSup>
                          <m:sSup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p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𝐵</m:t>
                            </m:r>
                          </m:e>
                          <m:sup>
                            <m:r>
                              <a:rPr lang="pt-PT" sz="1100" b="0" i="1">
                                <a:latin typeface="Cambria Math"/>
                              </a:rPr>
                              <m:t>𝑇</m:t>
                            </m:r>
                          </m:sup>
                        </m:sSup>
                        <m:r>
                          <a:rPr lang="pt-PT" sz="1100" b="0" i="1">
                            <a:latin typeface="Cambria Math"/>
                          </a:rPr>
                          <m:t>𝐷𝐵</m:t>
                        </m:r>
                      </m:e>
                    </m:nary>
                    <m:func>
                      <m:funcPr>
                        <m:ctrlPr>
                          <a:rPr lang="pt-PT" sz="1100" b="0" i="1">
                            <a:latin typeface="Cambria Math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pt-PT" sz="1100" b="0" i="0">
                            <a:latin typeface="Cambria Math"/>
                          </a:rPr>
                          <m:t>det</m:t>
                        </m:r>
                      </m:fName>
                      <m:e>
                        <m:d>
                          <m:dPr>
                            <m:begChr m:val="["/>
                            <m:endChr m:val="]"/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d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𝐽</m:t>
                            </m:r>
                          </m:e>
                        </m:d>
                      </m:e>
                    </m:func>
                    <m:r>
                      <a:rPr lang="pt-PT" sz="1100" b="0" i="1">
                        <a:latin typeface="Cambria Math"/>
                      </a:rPr>
                      <m:t>𝑑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𝜉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𝑑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𝜂</m:t>
                    </m: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2" name="CaixaDeTexto 1"/>
            <xdr:cNvSpPr txBox="1"/>
          </xdr:nvSpPr>
          <xdr:spPr>
            <a:xfrm>
              <a:off x="2605086" y="300037"/>
              <a:ext cx="3014663" cy="6202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𝑘=𝑡∙∬25_(−1−1)^11▒〖𝐵^𝑇 𝐷𝐵〗  det⁡[𝐽] 𝑑</a:t>
              </a:r>
              <a:r>
                <a:rPr lang="pt-PT" sz="1100" b="0" i="0">
                  <a:latin typeface="Cambria Math"/>
                  <a:ea typeface="Cambria Math"/>
                </a:rPr>
                <a:t>𝜉𝑑𝜂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4</xdr:col>
      <xdr:colOff>247650</xdr:colOff>
      <xdr:row>5</xdr:row>
      <xdr:rowOff>57150</xdr:rowOff>
    </xdr:from>
    <xdr:ext cx="2738437" cy="60369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aixaDeTexto 2"/>
            <xdr:cNvSpPr txBox="1"/>
          </xdr:nvSpPr>
          <xdr:spPr>
            <a:xfrm>
              <a:off x="2686050" y="866775"/>
              <a:ext cx="2738437" cy="60369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0" i="1">
                        <a:latin typeface="Cambria Math"/>
                      </a:rPr>
                      <m:t>𝑡</m:t>
                    </m:r>
                    <m:nary>
                      <m:naryPr>
                        <m:chr m:val="∑"/>
                        <m:ctrlPr>
                          <a:rPr lang="pt-PT" sz="1100" b="0" i="1">
                            <a:latin typeface="Cambria Math"/>
                          </a:rPr>
                        </m:ctrlPr>
                      </m:naryPr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𝜉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=1</m:t>
                        </m:r>
                      </m:sub>
                      <m:sup>
                        <m:r>
                          <a:rPr lang="pt-PT" sz="1100" b="0" i="1">
                            <a:latin typeface="Cambria Math"/>
                          </a:rPr>
                          <m:t>2</m:t>
                        </m:r>
                      </m:sup>
                      <m:e/>
                    </m:nary>
                    <m:nary>
                      <m:naryPr>
                        <m:chr m:val="∑"/>
                        <m:ctrlPr>
                          <a:rPr lang="pt-PT" sz="1100" b="0" i="1">
                            <a:latin typeface="Cambria Math"/>
                          </a:rPr>
                        </m:ctrlPr>
                      </m:naryPr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𝜂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=1</m:t>
                        </m:r>
                      </m:sub>
                      <m:sup>
                        <m:r>
                          <a:rPr lang="pt-PT" sz="1100" b="0" i="1">
                            <a:latin typeface="Cambria Math"/>
                          </a:rPr>
                          <m:t>2</m:t>
                        </m:r>
                      </m:sup>
                      <m:e>
                        <m:d>
                          <m:d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pt-PT" sz="1100" b="0" i="1">
                                    <a:latin typeface="Cambria Math"/>
                                  </a:rPr>
                                </m:ctrlPr>
                              </m:sSupPr>
                              <m:e>
                                <m:r>
                                  <a:rPr lang="pt-PT" sz="1100" b="0" i="1">
                                    <a:latin typeface="Cambria Math"/>
                                  </a:rPr>
                                  <m:t>𝐵</m:t>
                                </m:r>
                              </m:e>
                              <m:sup>
                                <m:r>
                                  <a:rPr lang="pt-PT" sz="1100" b="0" i="1">
                                    <a:latin typeface="Cambria Math"/>
                                  </a:rPr>
                                  <m:t>𝑇</m:t>
                                </m:r>
                              </m:sup>
                            </m:sSup>
                            <m:r>
                              <a:rPr lang="pt-PT" sz="1100" b="0" i="1">
                                <a:latin typeface="Cambria Math"/>
                              </a:rPr>
                              <m:t>𝐷𝐵𝑑𝑒𝑡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pt-PT" sz="1100" b="0" i="1">
                                    <a:latin typeface="Cambria Math"/>
                                  </a:rPr>
                                </m:ctrlPr>
                              </m:dPr>
                              <m:e>
                                <m:r>
                                  <a:rPr lang="pt-PT" sz="1100" b="0" i="1">
                                    <a:latin typeface="Cambria Math"/>
                                  </a:rPr>
                                  <m:t>𝐽</m:t>
                                </m:r>
                              </m:e>
                            </m:d>
                          </m:e>
                        </m:d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𝑊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𝜉</m:t>
                            </m:r>
                          </m:sub>
                        </m:sSub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𝑊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𝜂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3" name="CaixaDeTexto 2"/>
            <xdr:cNvSpPr txBox="1"/>
          </xdr:nvSpPr>
          <xdr:spPr>
            <a:xfrm>
              <a:off x="2686050" y="866775"/>
              <a:ext cx="2738437" cy="60369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pt-PT" sz="1100" b="0" i="0">
                  <a:latin typeface="Cambria Math"/>
                </a:rPr>
                <a:t>𝑡∑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_(𝜉=1)^</a:t>
              </a:r>
              <a:r>
                <a:rPr lang="pt-PT" sz="1100" b="0" i="0">
                  <a:latin typeface="Cambria Math"/>
                </a:rPr>
                <a:t>2 ∑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_(𝜂=1)^</a:t>
              </a:r>
              <a:r>
                <a:rPr lang="pt-PT" sz="1100" b="0" i="0">
                  <a:latin typeface="Cambria Math"/>
                </a:rPr>
                <a:t>2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▒〖(</a:t>
              </a:r>
              <a:r>
                <a:rPr lang="pt-PT" sz="1100" b="0" i="0">
                  <a:latin typeface="Cambria Math"/>
                </a:rPr>
                <a:t>𝐵^𝑇 𝐷𝐵𝑑𝑒𝑡[𝐽]) 𝑊_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𝜉 𝑊_𝜂 〗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7</xdr:col>
      <xdr:colOff>542924</xdr:colOff>
      <xdr:row>17</xdr:row>
      <xdr:rowOff>57151</xdr:rowOff>
    </xdr:from>
    <xdr:ext cx="2752725" cy="9144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26"/>
            <xdr:cNvSpPr txBox="1"/>
          </xdr:nvSpPr>
          <xdr:spPr>
            <a:xfrm>
              <a:off x="4810124" y="2809876"/>
              <a:ext cx="2752725" cy="9144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["/>
                        <m:endChr m:val="]"/>
                        <m:ctrlPr>
                          <a:rPr lang="pt-PT" sz="1100" b="0" i="1">
                            <a:latin typeface="Cambria Math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mPr>
                          <m:mr>
                            <m:e>
                              <m:f>
                                <m:f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fPr>
                                <m:num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𝑁</m:t>
                                  </m:r>
                                </m:num>
                                <m:den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𝑥</m:t>
                                  </m:r>
                                </m:den>
                              </m:f>
                            </m:e>
                          </m:mr>
                          <m:mr>
                            <m:e>
                              <m:f>
                                <m:f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fPr>
                                <m:num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𝑁</m:t>
                                  </m:r>
                                </m:num>
                                <m:den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𝑦</m:t>
                                  </m:r>
                                </m:den>
                              </m:f>
                            </m:e>
                          </m:mr>
                        </m:m>
                      </m:e>
                    </m:d>
                    <m:r>
                      <a:rPr lang="pt-PT" sz="1100" b="0" i="1">
                        <a:latin typeface="Cambria Math"/>
                      </a:rPr>
                      <m:t>=</m:t>
                    </m:r>
                    <m:sSup>
                      <m:sSupPr>
                        <m:ctrlPr>
                          <a:rPr lang="pt-PT" sz="1100" b="0" i="1">
                            <a:latin typeface="Cambria Math"/>
                          </a:rPr>
                        </m:ctrlPr>
                      </m:sSupPr>
                      <m:e>
                        <m:d>
                          <m:dPr>
                            <m:begChr m:val="["/>
                            <m:endChr m:val="]"/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2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lang="pt-PT" sz="1100" b="0" i="1">
                                    <a:latin typeface="Cambria Math"/>
                                  </a:rPr>
                                </m:ctrlPr>
                              </m:mPr>
                              <m:mr>
                                <m:e>
                                  <m:f>
                                    <m:f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fPr>
                                    <m:num>
                                      <m:r>
                                        <m:rPr>
                                          <m:brk m:alnAt="7"/>
                                        </m:rPr>
                                        <a:rPr lang="pt-PT" sz="1100" b="0" i="1">
                                          <a:latin typeface="Cambria Math"/>
                                        </a:rPr>
                                        <m:t>𝑑</m:t>
                                      </m:r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𝑥</m:t>
                                      </m:r>
                                    </m:num>
                                    <m:den>
                                      <m:r>
                                        <m:rPr>
                                          <m:brk m:alnAt="7"/>
                                        </m:rPr>
                                        <a:rPr lang="pt-PT" sz="1100" b="0" i="1">
                                          <a:latin typeface="Cambria Math"/>
                                        </a:rPr>
                                        <m:t>𝑑</m:t>
                                      </m:r>
                                      <m: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  <m:t>𝜉</m:t>
                                      </m:r>
                                    </m:den>
                                  </m:f>
                                </m:e>
                                <m:e>
                                  <m:f>
                                    <m:f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fPr>
                                    <m:num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𝑑𝑦</m:t>
                                      </m:r>
                                    </m:num>
                                    <m:den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𝑑</m:t>
                                      </m:r>
                                      <m: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  <m:t>𝜉</m:t>
                                      </m:r>
                                    </m:den>
                                  </m:f>
                                </m:e>
                              </m:mr>
                              <m:mr>
                                <m:e>
                                  <m:f>
                                    <m:f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fPr>
                                    <m:num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𝑑𝑥</m:t>
                                      </m:r>
                                    </m:num>
                                    <m:den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𝑑</m:t>
                                      </m:r>
                                      <m: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  <m:t>𝜂</m:t>
                                      </m:r>
                                    </m:den>
                                  </m:f>
                                </m:e>
                                <m:e>
                                  <m:f>
                                    <m:f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fPr>
                                    <m:num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𝑑𝑦</m:t>
                                      </m:r>
                                    </m:num>
                                    <m:den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𝑑</m:t>
                                      </m:r>
                                      <m:r>
                                        <a:rPr lang="pt-PT" sz="1100" b="0" i="1">
                                          <a:latin typeface="Cambria Math"/>
                                          <a:ea typeface="Cambria Math"/>
                                        </a:rPr>
                                        <m:t>𝜂</m:t>
                                      </m:r>
                                    </m:den>
                                  </m:f>
                                </m:e>
                              </m:mr>
                            </m:m>
                          </m:e>
                        </m:d>
                      </m:e>
                      <m:sup>
                        <m:r>
                          <a:rPr lang="pt-PT" sz="1100" b="0" i="1">
                            <a:latin typeface="Cambria Math"/>
                          </a:rPr>
                          <m:t>−1</m:t>
                        </m:r>
                      </m:sup>
                    </m:sSup>
                    <m:d>
                      <m:dPr>
                        <m:begChr m:val="["/>
                        <m:endChr m:val="]"/>
                        <m:ctrlPr>
                          <a:rPr lang="pt-PT" sz="1100" b="0" i="1">
                            <a:latin typeface="Cambria Math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mPr>
                          <m:mr>
                            <m:e>
                              <m:f>
                                <m:f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fPr>
                                <m:num>
                                  <m:r>
                                    <m:rPr>
                                      <m:brk m:alnAt="7"/>
                                    </m:rPr>
                                    <a:rPr lang="pt-PT" sz="1100" b="0" i="1">
                                      <a:latin typeface="Cambria Math"/>
                                    </a:rPr>
                                    <m:t>𝑑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𝑁</m:t>
                                  </m:r>
                                </m:num>
                                <m:den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𝑑</m:t>
                                  </m:r>
                                  <m:r>
                                    <a:rPr lang="pt-PT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/>
                                      <a:ea typeface="+mn-ea"/>
                                      <a:cs typeface="+mn-cs"/>
                                    </a:rPr>
                                    <m:t>𝜉</m:t>
                                  </m:r>
                                </m:den>
                              </m:f>
                            </m:e>
                          </m:mr>
                          <m:mr>
                            <m:e>
                              <m:f>
                                <m:f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fPr>
                                <m:num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𝑑𝑁</m:t>
                                  </m:r>
                                </m:num>
                                <m:den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𝑑</m:t>
                                  </m:r>
                                  <m:r>
                                    <a:rPr lang="pt-PT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/>
                                      <a:ea typeface="+mn-ea"/>
                                      <a:cs typeface="+mn-cs"/>
                                    </a:rPr>
                                    <m:t>𝜂</m:t>
                                  </m:r>
                                </m:den>
                              </m:f>
                            </m:e>
                          </m:mr>
                        </m:m>
                      </m:e>
                    </m:d>
                    <m:r>
                      <a:rPr lang="pt-PT" sz="1100" b="0" i="1">
                        <a:latin typeface="Cambria Math"/>
                      </a:rPr>
                      <m:t> </m:t>
                    </m:r>
                  </m:oMath>
                </m:oMathPara>
              </a14:m>
              <a:endParaRPr lang="pt-PT" sz="1100" b="0"/>
            </a:p>
          </xdr:txBody>
        </xdr:sp>
      </mc:Choice>
      <mc:Fallback xmlns="">
        <xdr:sp macro="" textlink="">
          <xdr:nvSpPr>
            <xdr:cNvPr id="4" name="TextBox 26"/>
            <xdr:cNvSpPr txBox="1"/>
          </xdr:nvSpPr>
          <xdr:spPr>
            <a:xfrm>
              <a:off x="4810124" y="2809876"/>
              <a:ext cx="2752725" cy="9144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:r>
                <a:rPr lang="pt-PT" sz="1100" b="0" i="0">
                  <a:latin typeface="Cambria Math"/>
                </a:rPr>
                <a:t>[■8(𝜕𝑁/𝜕𝑥@𝜕𝑁/𝜕𝑦)]=[■8(𝑑𝑥/𝑑</a:t>
              </a:r>
              <a:r>
                <a:rPr lang="pt-PT" sz="1100" b="0" i="0">
                  <a:latin typeface="Cambria Math"/>
                  <a:ea typeface="Cambria Math"/>
                </a:rPr>
                <a:t>𝜉&amp;</a:t>
              </a:r>
              <a:r>
                <a:rPr lang="pt-PT" sz="1100" b="0" i="0">
                  <a:latin typeface="Cambria Math"/>
                </a:rPr>
                <a:t>𝑑𝑦/𝑑</a:t>
              </a:r>
              <a:r>
                <a:rPr lang="pt-PT" sz="1100" b="0" i="0">
                  <a:latin typeface="Cambria Math"/>
                  <a:ea typeface="Cambria Math"/>
                </a:rPr>
                <a:t>𝜉@</a:t>
              </a:r>
              <a:r>
                <a:rPr lang="pt-PT" sz="1100" b="0" i="0">
                  <a:latin typeface="Cambria Math"/>
                </a:rPr>
                <a:t>𝑑𝑥/𝑑</a:t>
              </a:r>
              <a:r>
                <a:rPr lang="pt-PT" sz="1100" b="0" i="0">
                  <a:latin typeface="Cambria Math"/>
                  <a:ea typeface="Cambria Math"/>
                </a:rPr>
                <a:t>𝜂&amp;</a:t>
              </a:r>
              <a:r>
                <a:rPr lang="pt-PT" sz="1100" b="0" i="0">
                  <a:latin typeface="Cambria Math"/>
                </a:rPr>
                <a:t>𝑑𝑦/𝑑</a:t>
              </a:r>
              <a:r>
                <a:rPr lang="pt-PT" sz="1100" b="0" i="0">
                  <a:latin typeface="Cambria Math"/>
                  <a:ea typeface="Cambria Math"/>
                </a:rPr>
                <a:t>𝜂)]^(</a:t>
              </a:r>
              <a:r>
                <a:rPr lang="pt-PT" sz="1100" b="0" i="0">
                  <a:latin typeface="Cambria Math"/>
                </a:rPr>
                <a:t>−1) [■8(𝑑𝑁/𝑑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𝜉@</a:t>
              </a:r>
              <a:r>
                <a:rPr lang="pt-PT" sz="1100" b="0" i="0">
                  <a:latin typeface="Cambria Math"/>
                </a:rPr>
                <a:t>𝑑𝑁/𝑑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𝜂)] </a:t>
              </a:r>
              <a:r>
                <a:rPr lang="pt-PT" sz="1100" b="0" i="0">
                  <a:latin typeface="Cambria Math"/>
                </a:rPr>
                <a:t> </a:t>
              </a:r>
              <a:endParaRPr lang="pt-PT" sz="1100" b="0"/>
            </a:p>
          </xdr:txBody>
        </xdr:sp>
      </mc:Fallback>
    </mc:AlternateContent>
    <xdr:clientData/>
  </xdr:oneCellAnchor>
  <xdr:oneCellAnchor>
    <xdr:from>
      <xdr:col>1</xdr:col>
      <xdr:colOff>276224</xdr:colOff>
      <xdr:row>17</xdr:row>
      <xdr:rowOff>14286</xdr:rowOff>
    </xdr:from>
    <xdr:ext cx="2314576" cy="9232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885824" y="2767011"/>
              <a:ext cx="2314576" cy="9232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0" i="1">
                        <a:latin typeface="Cambria Math"/>
                      </a:rPr>
                      <m:t>[</m:t>
                    </m:r>
                    <m:r>
                      <a:rPr lang="pt-PT" sz="1100" b="0" i="1">
                        <a:latin typeface="Cambria Math"/>
                      </a:rPr>
                      <m:t>𝐽</m:t>
                    </m:r>
                    <m:r>
                      <a:rPr lang="pt-PT" sz="1100" b="0" i="1">
                        <a:latin typeface="Cambria Math"/>
                      </a:rPr>
                      <m:t>]=</m:t>
                    </m:r>
                    <m:d>
                      <m:dPr>
                        <m:begChr m:val="["/>
                        <m:endChr m:val="]"/>
                        <m:ctrlPr>
                          <a:rPr lang="pt-PT" sz="1100" b="0" i="1">
                            <a:latin typeface="Cambria Math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2"/>
                                  <m:mcJc m:val="center"/>
                                </m:mcPr>
                              </m:mc>
                            </m:mcs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mPr>
                          <m:mr>
                            <m:e>
                              <m:d>
                                <m:dPr>
                                  <m:begChr m:val="["/>
                                  <m:endChr m:val="]"/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dPr>
                                <m:e>
                                  <m:sSub>
                                    <m:sSub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sSubPr>
                                    <m:e>
                                      <m:r>
                                        <m:rPr>
                                          <m:brk m:alnAt="7"/>
                                        </m:rPr>
                                        <a:rPr lang="pt-PT" sz="1100" b="0" i="1">
                                          <a:latin typeface="Cambria Math"/>
                                        </a:rPr>
                                        <m:t>𝑥</m:t>
                                      </m:r>
                                    </m:e>
                                    <m:sub>
                                      <m:r>
                                        <m:rPr>
                                          <m:brk m:alnAt="7"/>
                                        </m:rPr>
                                        <a:rPr lang="pt-PT" sz="1100" b="0" i="1">
                                          <a:latin typeface="Cambria Math"/>
                                        </a:rPr>
                                        <m:t>𝑖</m:t>
                                      </m:r>
                                    </m:sub>
                                  </m:sSub>
                                </m:e>
                              </m:d>
                              <m:r>
                                <m:rPr>
                                  <m:brk m:alnAt="7"/>
                                </m:rPr>
                                <a:rPr lang="pt-PT" sz="1100" b="0" i="1">
                                  <a:latin typeface="Cambria Math"/>
                                </a:rPr>
                                <m:t>∗</m:t>
                              </m:r>
                              <m:sSub>
                                <m:sSubPr>
                                  <m:ctrlP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</m:ctrlPr>
                                </m:sSubPr>
                                <m:e>
                                  <m:d>
                                    <m:d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dPr>
                                    <m:e>
                                      <m:f>
                                        <m:fPr>
                                          <m:ctrlPr>
                                            <a:rPr lang="pt-PT" sz="1100" b="0" i="1">
                                              <a:latin typeface="Cambria Math"/>
                                            </a:rPr>
                                          </m:ctrlPr>
                                        </m:fPr>
                                        <m:num>
                                          <m:r>
                                            <m:rPr>
                                              <m:brk m:alnAt="7"/>
                                            </m:rPr>
                                            <a:rPr lang="pt-PT" sz="1100" b="0" i="1">
                                              <a:latin typeface="Cambria Math"/>
                                            </a:rPr>
                                            <m:t>𝑑</m:t>
                                          </m:r>
                                          <m:r>
                                            <a:rPr lang="pt-PT" sz="1100" b="0" i="1">
                                              <a:latin typeface="Cambria Math"/>
                                            </a:rPr>
                                            <m:t>𝑁</m:t>
                                          </m:r>
                                        </m:num>
                                        <m:den>
                                          <m:r>
                                            <m:rPr>
                                              <m:brk m:alnAt="7"/>
                                            </m:rPr>
                                            <a:rPr lang="pt-PT" sz="1100" b="0" i="1">
                                              <a:latin typeface="Cambria Math"/>
                                            </a:rPr>
                                            <m:t>𝑑</m:t>
                                          </m:r>
                                          <m:r>
                                            <a:rPr lang="pt-PT" sz="1100" b="0" i="1">
                                              <a:latin typeface="Cambria Math"/>
                                              <a:ea typeface="Cambria Math"/>
                                            </a:rPr>
                                            <m:t>𝜉</m:t>
                                          </m:r>
                                        </m:den>
                                      </m:f>
                                    </m:e>
                                  </m:d>
                                </m:e>
                                <m:sub>
                                  <m:r>
                                    <m:rPr>
                                      <m:brk m:alnAt="7"/>
                                    </m:rP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  <m:t>𝑖</m:t>
                                  </m:r>
                                </m:sub>
                              </m:sSub>
                            </m:e>
                            <m:e>
                              <m:sSub>
                                <m:sSub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sSubPr>
                                <m:e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[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𝑦</m:t>
                                  </m:r>
                                </m:e>
                                <m:sub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𝑖</m:t>
                                  </m:r>
                                </m:sub>
                              </m:sSub>
                              <m:r>
                                <a:rPr lang="pt-PT" sz="1100" b="0" i="1">
                                  <a:latin typeface="Cambria Math"/>
                                </a:rPr>
                                <m:t>]∗</m:t>
                              </m:r>
                              <m:sSub>
                                <m:sSubPr>
                                  <m:ctrlP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</m:ctrlPr>
                                </m:sSubPr>
                                <m:e>
                                  <m:d>
                                    <m:d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dPr>
                                    <m:e>
                                      <m:f>
                                        <m:fPr>
                                          <m:ctrlPr>
                                            <a:rPr lang="pt-PT" sz="1100" b="0" i="1">
                                              <a:latin typeface="Cambria Math"/>
                                            </a:rPr>
                                          </m:ctrlPr>
                                        </m:fPr>
                                        <m:num>
                                          <m:r>
                                            <a:rPr lang="pt-PT" sz="1100" b="0" i="1">
                                              <a:latin typeface="Cambria Math"/>
                                            </a:rPr>
                                            <m:t>𝑑𝑁</m:t>
                                          </m:r>
                                        </m:num>
                                        <m:den>
                                          <m:r>
                                            <a:rPr lang="pt-PT" sz="1100" b="0" i="1">
                                              <a:latin typeface="Cambria Math"/>
                                            </a:rPr>
                                            <m:t>𝑑</m:t>
                                          </m:r>
                                          <m:r>
                                            <a:rPr lang="pt-PT" sz="1100" b="0" i="1">
                                              <a:latin typeface="Cambria Math"/>
                                              <a:ea typeface="Cambria Math"/>
                                            </a:rPr>
                                            <m:t>𝜉</m:t>
                                          </m:r>
                                        </m:den>
                                      </m:f>
                                    </m:e>
                                  </m:d>
                                </m:e>
                                <m:sub>
                                  <m: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  <m:t>𝑖</m:t>
                                  </m:r>
                                </m:sub>
                              </m:sSub>
                            </m:e>
                          </m:mr>
                          <m:mr>
                            <m:e>
                              <m:sSub>
                                <m:sSub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sSubPr>
                                <m:e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[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𝑥</m:t>
                                  </m:r>
                                </m:e>
                                <m:sub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𝑖</m:t>
                                  </m:r>
                                </m:sub>
                              </m:sSub>
                              <m:r>
                                <a:rPr lang="pt-PT" sz="1100" b="0" i="1">
                                  <a:latin typeface="Cambria Math"/>
                                </a:rPr>
                                <m:t>]∗</m:t>
                              </m:r>
                              <m:sSub>
                                <m:sSubPr>
                                  <m:ctrlP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</m:ctrlPr>
                                </m:sSubPr>
                                <m:e>
                                  <m:d>
                                    <m:d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dPr>
                                    <m:e>
                                      <m:f>
                                        <m:fPr>
                                          <m:ctrlPr>
                                            <a:rPr lang="pt-PT" sz="1100" b="0" i="1">
                                              <a:latin typeface="Cambria Math"/>
                                            </a:rPr>
                                          </m:ctrlPr>
                                        </m:fPr>
                                        <m:num>
                                          <m:r>
                                            <a:rPr lang="pt-PT" sz="1100" b="0" i="1">
                                              <a:latin typeface="Cambria Math"/>
                                            </a:rPr>
                                            <m:t>𝑑𝑁</m:t>
                                          </m:r>
                                        </m:num>
                                        <m:den>
                                          <m:r>
                                            <a:rPr lang="pt-PT" sz="1100" b="0" i="1">
                                              <a:latin typeface="Cambria Math"/>
                                            </a:rPr>
                                            <m:t>𝑑</m:t>
                                          </m:r>
                                          <m:r>
                                            <a:rPr lang="pt-PT" sz="1100" b="0" i="1">
                                              <a:latin typeface="Cambria Math"/>
                                              <a:ea typeface="Cambria Math"/>
                                            </a:rPr>
                                            <m:t>𝜂</m:t>
                                          </m:r>
                                        </m:den>
                                      </m:f>
                                    </m:e>
                                  </m:d>
                                </m:e>
                                <m:sub>
                                  <m: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  <m:t>𝑖</m:t>
                                  </m:r>
                                </m:sub>
                              </m:sSub>
                            </m:e>
                            <m:e>
                              <m:sSub>
                                <m:sSub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sSubPr>
                                <m:e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[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𝑦</m:t>
                                  </m:r>
                                </m:e>
                                <m:sub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𝑖</m:t>
                                  </m:r>
                                </m:sub>
                              </m:sSub>
                              <m:r>
                                <a:rPr lang="pt-PT" sz="1100" b="0" i="1">
                                  <a:latin typeface="Cambria Math"/>
                                </a:rPr>
                                <m:t>]</m:t>
                              </m:r>
                              <m:sSub>
                                <m:sSubPr>
                                  <m:ctrlP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</m:ctrlPr>
                                </m:sSubPr>
                                <m:e>
                                  <m:d>
                                    <m:d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dPr>
                                    <m:e>
                                      <m:f>
                                        <m:fPr>
                                          <m:ctrlPr>
                                            <a:rPr lang="pt-PT" sz="1100" b="0" i="1">
                                              <a:latin typeface="Cambria Math"/>
                                            </a:rPr>
                                          </m:ctrlPr>
                                        </m:fPr>
                                        <m:num>
                                          <m:r>
                                            <a:rPr lang="pt-PT" sz="1100" b="0" i="1">
                                              <a:latin typeface="Cambria Math"/>
                                            </a:rPr>
                                            <m:t>𝑑𝑁</m:t>
                                          </m:r>
                                        </m:num>
                                        <m:den>
                                          <m:r>
                                            <a:rPr lang="pt-PT" sz="1100" b="0" i="1">
                                              <a:latin typeface="Cambria Math"/>
                                            </a:rPr>
                                            <m:t>𝑑</m:t>
                                          </m:r>
                                          <m:r>
                                            <a:rPr lang="pt-PT" sz="1100" b="0" i="1">
                                              <a:latin typeface="Cambria Math"/>
                                              <a:ea typeface="Cambria Math"/>
                                            </a:rPr>
                                            <m:t>𝜂</m:t>
                                          </m:r>
                                        </m:den>
                                      </m:f>
                                    </m:e>
                                  </m:d>
                                </m:e>
                                <m:sub>
                                  <m: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  <m:t>𝑖</m:t>
                                  </m:r>
                                </m:sub>
                              </m:sSub>
                            </m:e>
                          </m:mr>
                        </m:m>
                      </m:e>
                    </m:d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885824" y="2767011"/>
              <a:ext cx="2314576" cy="9232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[𝐽]=[■8([𝑥_𝑖 ]∗(𝑑𝑁/𝑑</a:t>
              </a:r>
              <a:r>
                <a:rPr lang="pt-PT" sz="1100" b="0" i="0">
                  <a:latin typeface="Cambria Math"/>
                  <a:ea typeface="Cambria Math"/>
                </a:rPr>
                <a:t>𝜉)_𝑖&amp;〖</a:t>
              </a:r>
              <a:r>
                <a:rPr lang="pt-PT" sz="1100" b="0" i="0">
                  <a:latin typeface="Cambria Math"/>
                </a:rPr>
                <a:t>[𝑦〗_𝑖]∗(𝑑𝑁/𝑑</a:t>
              </a:r>
              <a:r>
                <a:rPr lang="pt-PT" sz="1100" b="0" i="0">
                  <a:latin typeface="Cambria Math"/>
                  <a:ea typeface="Cambria Math"/>
                </a:rPr>
                <a:t>𝜉)_𝑖@〖</a:t>
              </a:r>
              <a:r>
                <a:rPr lang="pt-PT" sz="1100" b="0" i="0">
                  <a:latin typeface="Cambria Math"/>
                </a:rPr>
                <a:t>[𝑥〗_𝑖]∗(𝑑𝑁/𝑑</a:t>
              </a:r>
              <a:r>
                <a:rPr lang="pt-PT" sz="1100" b="0" i="0">
                  <a:latin typeface="Cambria Math"/>
                  <a:ea typeface="Cambria Math"/>
                </a:rPr>
                <a:t>𝜂)_𝑖&amp;〖</a:t>
              </a:r>
              <a:r>
                <a:rPr lang="pt-PT" sz="1100" b="0" i="0">
                  <a:latin typeface="Cambria Math"/>
                </a:rPr>
                <a:t>[𝑦〗_𝑖](𝑑𝑁/𝑑</a:t>
              </a:r>
              <a:r>
                <a:rPr lang="pt-PT" sz="1100" b="0" i="0">
                  <a:latin typeface="Cambria Math"/>
                  <a:ea typeface="Cambria Math"/>
                </a:rPr>
                <a:t>𝜂)_𝑖 )]</a:t>
              </a:r>
              <a:endParaRPr lang="pt-PT" sz="1100"/>
            </a:p>
          </xdr:txBody>
        </xdr:sp>
      </mc:Fallback>
    </mc:AlternateContent>
    <xdr:clientData/>
  </xdr:oneCellAnchor>
  <xdr:twoCellAnchor>
    <xdr:from>
      <xdr:col>9</xdr:col>
      <xdr:colOff>428625</xdr:colOff>
      <xdr:row>22</xdr:row>
      <xdr:rowOff>47624</xdr:rowOff>
    </xdr:from>
    <xdr:to>
      <xdr:col>10</xdr:col>
      <xdr:colOff>371475</xdr:colOff>
      <xdr:row>23</xdr:row>
      <xdr:rowOff>66674</xdr:rowOff>
    </xdr:to>
    <xdr:sp macro="" textlink="">
      <xdr:nvSpPr>
        <xdr:cNvPr id="6" name="Left Brace 5"/>
        <xdr:cNvSpPr/>
      </xdr:nvSpPr>
      <xdr:spPr>
        <a:xfrm rot="16200000">
          <a:off x="6100762" y="3424237"/>
          <a:ext cx="180975" cy="55245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0"/>
  <sheetViews>
    <sheetView topLeftCell="A31" workbookViewId="0">
      <selection activeCell="D56" sqref="D56"/>
    </sheetView>
  </sheetViews>
  <sheetFormatPr defaultRowHeight="12.75" x14ac:dyDescent="0.2"/>
  <cols>
    <col min="1" max="19" width="8.7109375" customWidth="1"/>
    <col min="21" max="21" width="9.140625" customWidth="1"/>
  </cols>
  <sheetData>
    <row r="1" spans="1:21" x14ac:dyDescent="0.2">
      <c r="A1" s="119" t="s">
        <v>41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</row>
    <row r="2" spans="1:21" x14ac:dyDescent="0.2">
      <c r="A2" s="6" t="s">
        <v>18</v>
      </c>
      <c r="B2" s="121" t="s">
        <v>42</v>
      </c>
      <c r="C2" s="122"/>
      <c r="D2" s="122"/>
      <c r="E2" s="122"/>
      <c r="F2" s="122"/>
      <c r="G2" s="122"/>
      <c r="H2" s="122"/>
      <c r="I2" s="122"/>
      <c r="J2" s="123"/>
      <c r="K2" s="123"/>
      <c r="L2" s="123"/>
      <c r="M2" s="6" t="s">
        <v>19</v>
      </c>
      <c r="N2" s="122">
        <v>200500445</v>
      </c>
      <c r="O2" s="122"/>
      <c r="P2" s="122"/>
    </row>
    <row r="4" spans="1:21" x14ac:dyDescent="0.2">
      <c r="Q4" s="49" t="s">
        <v>43</v>
      </c>
      <c r="R4" s="49">
        <v>10</v>
      </c>
      <c r="S4" s="49" t="s">
        <v>44</v>
      </c>
    </row>
    <row r="8" spans="1:21" x14ac:dyDescent="0.2">
      <c r="R8" s="49"/>
      <c r="S8" s="49"/>
      <c r="T8" s="49"/>
      <c r="U8" s="49"/>
    </row>
    <row r="15" spans="1:21" ht="13.5" thickBot="1" x14ac:dyDescent="0.25"/>
    <row r="16" spans="1:21" x14ac:dyDescent="0.2">
      <c r="A16" s="124" t="s">
        <v>31</v>
      </c>
      <c r="B16" s="125"/>
      <c r="C16" s="125"/>
      <c r="D16" s="125"/>
      <c r="E16" s="126"/>
      <c r="G16" s="124" t="s">
        <v>32</v>
      </c>
      <c r="H16" s="126"/>
      <c r="K16" s="26">
        <f>+H17/(1-H18*H18)</f>
        <v>76923.076923076922</v>
      </c>
      <c r="L16" s="27">
        <f>K16*H18</f>
        <v>23076.923076923074</v>
      </c>
      <c r="M16" s="28">
        <v>0</v>
      </c>
    </row>
    <row r="17" spans="1:15" x14ac:dyDescent="0.2">
      <c r="A17" s="17" t="s">
        <v>30</v>
      </c>
      <c r="B17" s="3">
        <v>1</v>
      </c>
      <c r="C17" s="3">
        <v>2</v>
      </c>
      <c r="D17" s="3">
        <v>3</v>
      </c>
      <c r="E17" s="4">
        <v>4</v>
      </c>
      <c r="G17" s="18" t="s">
        <v>0</v>
      </c>
      <c r="H17" s="23">
        <f>70000</f>
        <v>70000</v>
      </c>
      <c r="J17" s="1" t="s">
        <v>1</v>
      </c>
      <c r="K17" s="29">
        <f>+L16</f>
        <v>23076.923076923074</v>
      </c>
      <c r="L17" s="30">
        <f>+K16</f>
        <v>76923.076923076922</v>
      </c>
      <c r="M17" s="31">
        <v>0</v>
      </c>
    </row>
    <row r="18" spans="1:15" ht="13.5" thickBot="1" x14ac:dyDescent="0.25">
      <c r="A18" s="18" t="s">
        <v>28</v>
      </c>
      <c r="B18" s="16">
        <v>0</v>
      </c>
      <c r="C18" s="16">
        <f>1000</f>
        <v>1000</v>
      </c>
      <c r="D18" s="16">
        <f>1500</f>
        <v>1500</v>
      </c>
      <c r="E18" s="19">
        <f>1000</f>
        <v>1000</v>
      </c>
      <c r="G18" s="24" t="s">
        <v>2</v>
      </c>
      <c r="H18" s="25">
        <v>0.3</v>
      </c>
      <c r="K18" s="32">
        <v>0</v>
      </c>
      <c r="L18" s="33">
        <v>0</v>
      </c>
      <c r="M18" s="34">
        <f>L17*(1-H18)/2</f>
        <v>26923.076923076922</v>
      </c>
    </row>
    <row r="19" spans="1:15" x14ac:dyDescent="0.2">
      <c r="A19" s="20" t="s">
        <v>29</v>
      </c>
      <c r="B19" s="21">
        <v>0</v>
      </c>
      <c r="C19" s="21">
        <f>0</f>
        <v>0</v>
      </c>
      <c r="D19" s="21">
        <f>1500</f>
        <v>1500</v>
      </c>
      <c r="E19" s="22">
        <f>1500</f>
        <v>1500</v>
      </c>
    </row>
    <row r="22" spans="1:15" x14ac:dyDescent="0.2">
      <c r="A22" s="117" t="s">
        <v>94</v>
      </c>
      <c r="B22" s="118"/>
      <c r="C22" s="118"/>
      <c r="D22" s="118"/>
      <c r="E22" s="118"/>
      <c r="F22" s="118"/>
      <c r="G22" s="118"/>
      <c r="H22" s="118"/>
      <c r="I22" s="118"/>
      <c r="J22" s="118"/>
      <c r="L22" s="116" t="s">
        <v>35</v>
      </c>
      <c r="M22" s="116"/>
      <c r="N22" s="116"/>
    </row>
    <row r="23" spans="1:15" x14ac:dyDescent="0.2">
      <c r="A23" s="35"/>
      <c r="B23">
        <f>Rascunho!M30+Rascunho!M55+Rascunho!M80+Rascunho!M105</f>
        <v>454142.01183431945</v>
      </c>
      <c r="C23">
        <f>Rascunho!N30+Rascunho!N55+Rascunho!N80+Rascunho!N105</f>
        <v>-19230.769230769249</v>
      </c>
      <c r="D23">
        <f>Rascunho!O30+Rascunho!O55+Rascunho!O80+Rascunho!O105</f>
        <v>-454142.01183431945</v>
      </c>
      <c r="E23">
        <f>Rascunho!P30+Rascunho!P55+Rascunho!P80+Rascunho!P105</f>
        <v>134615.3846153846</v>
      </c>
      <c r="F23">
        <f>Rascunho!Q30+Rascunho!Q55+Rascunho!Q80+Rascunho!Q105</f>
        <v>-245562.13017751469</v>
      </c>
      <c r="G23">
        <f>Rascunho!R30+Rascunho!R55+Rascunho!R80+Rascunho!R105</f>
        <v>-38461.538461538454</v>
      </c>
      <c r="H23">
        <f>Rascunho!S30+Rascunho!S55+Rascunho!S80+Rascunho!S105</f>
        <v>245562.13017751469</v>
      </c>
      <c r="I23">
        <f>Rascunho!T30+Rascunho!T55+Rascunho!T80+Rascunho!T105</f>
        <v>-76923.076923076893</v>
      </c>
      <c r="J23" s="35"/>
      <c r="L23" s="35"/>
      <c r="M23" s="49">
        <v>0</v>
      </c>
      <c r="N23" s="109" t="s">
        <v>85</v>
      </c>
    </row>
    <row r="24" spans="1:15" x14ac:dyDescent="0.2">
      <c r="A24" s="35"/>
      <c r="B24">
        <f>Rascunho!M31+Rascunho!M56+Rascunho!M81+Rascunho!M106</f>
        <v>-19230.769230769249</v>
      </c>
      <c r="C24">
        <f>Rascunho!N31+Rascunho!N56+Rascunho!N81+Rascunho!N106</f>
        <v>184911.24260355029</v>
      </c>
      <c r="D24">
        <f>Rascunho!O31+Rascunho!O56+Rascunho!O81+Rascunho!O106</f>
        <v>153846.15384615381</v>
      </c>
      <c r="E24">
        <f>Rascunho!P31+Rascunho!P56+Rascunho!P81+Rascunho!P106</f>
        <v>-184911.24260355032</v>
      </c>
      <c r="F24">
        <f>Rascunho!Q31+Rascunho!Q56+Rascunho!Q81+Rascunho!Q106</f>
        <v>-38461.538461538446</v>
      </c>
      <c r="G24">
        <f>Rascunho!R31+Rascunho!R56+Rascunho!R81+Rascunho!R106</f>
        <v>-34023.668639053227</v>
      </c>
      <c r="H24">
        <f>Rascunho!S31+Rascunho!S56+Rascunho!S81+Rascunho!S106</f>
        <v>-96153.846153846127</v>
      </c>
      <c r="I24">
        <f>Rascunho!T31+Rascunho!T56+Rascunho!T81+Rascunho!T106</f>
        <v>34023.668639053241</v>
      </c>
      <c r="J24" s="35"/>
      <c r="L24" s="35"/>
      <c r="M24" s="49">
        <v>0</v>
      </c>
      <c r="N24" s="109" t="s">
        <v>86</v>
      </c>
    </row>
    <row r="25" spans="1:15" x14ac:dyDescent="0.2">
      <c r="A25" s="35"/>
      <c r="B25">
        <f>Rascunho!M32+Rascunho!M57+Rascunho!M82+Rascunho!M107</f>
        <v>-454142.01183431945</v>
      </c>
      <c r="C25">
        <f>Rascunho!N32+Rascunho!N57+Rascunho!N82+Rascunho!N107</f>
        <v>153846.15384615381</v>
      </c>
      <c r="D25">
        <f>Rascunho!O32+Rascunho!O57+Rascunho!O82+Rascunho!O107</f>
        <v>588757.39644970396</v>
      </c>
      <c r="E25">
        <f>Rascunho!P32+Rascunho!P57+Rascunho!P82+Rascunho!P107</f>
        <v>-269230.76923076913</v>
      </c>
      <c r="F25">
        <f>Rascunho!Q32+Rascunho!Q57+Rascunho!Q82+Rascunho!Q107</f>
        <v>245562.13017751469</v>
      </c>
      <c r="G25">
        <f>Rascunho!R32+Rascunho!R57+Rascunho!R82+Rascunho!R107</f>
        <v>-96153.846153846127</v>
      </c>
      <c r="H25">
        <f>Rascunho!S32+Rascunho!S57+Rascunho!S82+Rascunho!S107</f>
        <v>-380177.51479289925</v>
      </c>
      <c r="I25">
        <f>Rascunho!T32+Rascunho!T57+Rascunho!T82+Rascunho!T107</f>
        <v>211538.46153846147</v>
      </c>
      <c r="J25" s="35"/>
      <c r="L25" s="35"/>
      <c r="M25" s="49">
        <v>0</v>
      </c>
      <c r="N25" s="109" t="s">
        <v>87</v>
      </c>
    </row>
    <row r="26" spans="1:15" x14ac:dyDescent="0.2">
      <c r="A26" s="36" t="s">
        <v>33</v>
      </c>
      <c r="B26">
        <f>Rascunho!M33+Rascunho!M58+Rascunho!M83+Rascunho!M108</f>
        <v>134615.3846153846</v>
      </c>
      <c r="C26">
        <f>Rascunho!N33+Rascunho!N58+Rascunho!N83+Rascunho!N108</f>
        <v>-184911.24260355032</v>
      </c>
      <c r="D26">
        <f>Rascunho!O33+Rascunho!O58+Rascunho!O83+Rascunho!O108</f>
        <v>-269230.76923076913</v>
      </c>
      <c r="E26">
        <f>Rascunho!P33+Rascunho!P58+Rascunho!P83+Rascunho!P108</f>
        <v>569526.62721893471</v>
      </c>
      <c r="F26">
        <f>Rascunho!Q33+Rascunho!Q58+Rascunho!Q83+Rascunho!Q108</f>
        <v>-76923.076923076907</v>
      </c>
      <c r="G26">
        <f>Rascunho!R33+Rascunho!R58+Rascunho!R83+Rascunho!R108</f>
        <v>34023.668639053227</v>
      </c>
      <c r="H26">
        <f>Rascunho!S33+Rascunho!S58+Rascunho!S83+Rascunho!S108</f>
        <v>211538.46153846147</v>
      </c>
      <c r="I26">
        <f>Rascunho!T33+Rascunho!T58+Rascunho!T83+Rascunho!T108</f>
        <v>-418639.05325443775</v>
      </c>
      <c r="J26" s="35"/>
      <c r="L26" s="36" t="s">
        <v>34</v>
      </c>
      <c r="M26" s="49">
        <v>0</v>
      </c>
      <c r="N26" s="109" t="s">
        <v>88</v>
      </c>
      <c r="O26" s="111" t="s">
        <v>93</v>
      </c>
    </row>
    <row r="27" spans="1:15" x14ac:dyDescent="0.2">
      <c r="A27" s="35"/>
      <c r="B27">
        <f>Rascunho!M34+Rascunho!M59+Rascunho!M84+Rascunho!M109</f>
        <v>-245562.13017751469</v>
      </c>
      <c r="C27">
        <f>Rascunho!N34+Rascunho!N59+Rascunho!N84+Rascunho!N109</f>
        <v>-38461.538461538454</v>
      </c>
      <c r="D27">
        <f>Rascunho!O34+Rascunho!O59+Rascunho!O84+Rascunho!O109</f>
        <v>245562.13017751469</v>
      </c>
      <c r="E27">
        <f>Rascunho!P34+Rascunho!P59+Rascunho!P84+Rascunho!P109</f>
        <v>-76923.076923076878</v>
      </c>
      <c r="F27">
        <f>Rascunho!Q34+Rascunho!Q59+Rascunho!Q84+Rascunho!Q109</f>
        <v>662721.89349112415</v>
      </c>
      <c r="G27">
        <f>Rascunho!R34+Rascunho!R59+Rascunho!R84+Rascunho!R109</f>
        <v>-76923.076923076907</v>
      </c>
      <c r="H27">
        <f>Rascunho!S34+Rascunho!S59+Rascunho!S84+Rascunho!S109</f>
        <v>-662721.89349112427</v>
      </c>
      <c r="I27">
        <f>Rascunho!T34+Rascunho!T59+Rascunho!T84+Rascunho!T109</f>
        <v>192307.69230769225</v>
      </c>
      <c r="J27" s="35"/>
      <c r="L27" s="35"/>
      <c r="M27" s="49">
        <v>0</v>
      </c>
      <c r="N27" s="109" t="s">
        <v>89</v>
      </c>
    </row>
    <row r="28" spans="1:15" x14ac:dyDescent="0.2">
      <c r="A28" s="35"/>
      <c r="B28">
        <f>Rascunho!M35+Rascunho!M60+Rascunho!M85+Rascunho!M110</f>
        <v>-38461.538461538446</v>
      </c>
      <c r="C28">
        <f>Rascunho!N35+Rascunho!N60+Rascunho!N85+Rascunho!N110</f>
        <v>-34023.668639053227</v>
      </c>
      <c r="D28">
        <f>Rascunho!O35+Rascunho!O60+Rascunho!O85+Rascunho!O110</f>
        <v>-96153.846153846112</v>
      </c>
      <c r="E28">
        <f>Rascunho!P35+Rascunho!P60+Rascunho!P85+Rascunho!P110</f>
        <v>34023.668639053198</v>
      </c>
      <c r="F28">
        <f>Rascunho!Q35+Rascunho!Q60+Rascunho!Q85+Rascunho!Q110</f>
        <v>-76923.076923076907</v>
      </c>
      <c r="G28">
        <f>Rascunho!R35+Rascunho!R60+Rascunho!R85+Rascunho!R110</f>
        <v>335798.81656804722</v>
      </c>
      <c r="H28">
        <f>Rascunho!S35+Rascunho!S60+Rascunho!S85+Rascunho!S110</f>
        <v>211538.4615384615</v>
      </c>
      <c r="I28">
        <f>Rascunho!T35+Rascunho!T60+Rascunho!T85+Rascunho!T110</f>
        <v>-335798.81656804727</v>
      </c>
      <c r="J28" s="35"/>
      <c r="L28" s="35"/>
      <c r="M28" s="49">
        <f>-40000</f>
        <v>-40000</v>
      </c>
      <c r="N28" s="109" t="s">
        <v>90</v>
      </c>
    </row>
    <row r="29" spans="1:15" x14ac:dyDescent="0.2">
      <c r="A29" s="35"/>
      <c r="B29">
        <f>Rascunho!M36+Rascunho!M61+Rascunho!M86+Rascunho!M111</f>
        <v>245562.13017751469</v>
      </c>
      <c r="C29">
        <f>Rascunho!N36+Rascunho!N61+Rascunho!N86+Rascunho!N111</f>
        <v>-96153.846153846156</v>
      </c>
      <c r="D29">
        <f>Rascunho!O36+Rascunho!O61+Rascunho!O86+Rascunho!O111</f>
        <v>-380177.51479289925</v>
      </c>
      <c r="E29">
        <f>Rascunho!P36+Rascunho!P61+Rascunho!P86+Rascunho!P111</f>
        <v>211538.46153846147</v>
      </c>
      <c r="F29">
        <f>Rascunho!Q36+Rascunho!Q61+Rascunho!Q86+Rascunho!Q111</f>
        <v>-662721.89349112427</v>
      </c>
      <c r="G29">
        <f>Rascunho!R36+Rascunho!R61+Rascunho!R86+Rascunho!R111</f>
        <v>211538.4615384615</v>
      </c>
      <c r="H29">
        <f>Rascunho!S36+Rascunho!S61+Rascunho!S86+Rascunho!S111</f>
        <v>797337.27810650878</v>
      </c>
      <c r="I29">
        <f>Rascunho!T36+Rascunho!T61+Rascunho!T86+Rascunho!T111</f>
        <v>-326923.07692307682</v>
      </c>
      <c r="J29" s="35"/>
      <c r="L29" s="35"/>
      <c r="M29" s="49">
        <f>20000</f>
        <v>20000</v>
      </c>
      <c r="N29" s="109" t="s">
        <v>91</v>
      </c>
    </row>
    <row r="30" spans="1:15" x14ac:dyDescent="0.2">
      <c r="A30" s="35"/>
      <c r="B30">
        <f>Rascunho!M37+Rascunho!M62+Rascunho!M87+Rascunho!M112</f>
        <v>-76923.076923076878</v>
      </c>
      <c r="C30">
        <f>Rascunho!N37+Rascunho!N62+Rascunho!N87+Rascunho!N112</f>
        <v>34023.668639053249</v>
      </c>
      <c r="D30">
        <f>Rascunho!O37+Rascunho!O62+Rascunho!O87+Rascunho!O112</f>
        <v>211538.46153846147</v>
      </c>
      <c r="E30">
        <f>Rascunho!P37+Rascunho!P62+Rascunho!P87+Rascunho!P112</f>
        <v>-418639.05325443775</v>
      </c>
      <c r="F30">
        <f>Rascunho!Q37+Rascunho!Q62+Rascunho!Q87+Rascunho!Q112</f>
        <v>192307.69230769225</v>
      </c>
      <c r="G30">
        <f>Rascunho!R37+Rascunho!R62+Rascunho!R87+Rascunho!R112</f>
        <v>-335798.81656804727</v>
      </c>
      <c r="H30">
        <f>Rascunho!S37+Rascunho!S62+Rascunho!S87+Rascunho!S112</f>
        <v>-326923.07692307682</v>
      </c>
      <c r="I30">
        <f>Rascunho!T37+Rascunho!T62+Rascunho!T87+Rascunho!T112</f>
        <v>720414.20118343178</v>
      </c>
      <c r="J30" s="35"/>
      <c r="L30" s="35"/>
      <c r="M30" s="49">
        <v>0</v>
      </c>
      <c r="N30" s="109" t="s">
        <v>92</v>
      </c>
    </row>
    <row r="31" spans="1:15" x14ac:dyDescent="0.2">
      <c r="A31" s="35"/>
      <c r="B31" s="35"/>
      <c r="C31" s="35"/>
      <c r="D31" s="35"/>
      <c r="E31" s="35"/>
      <c r="F31" s="35"/>
      <c r="G31" s="35"/>
      <c r="H31" s="35"/>
      <c r="I31" s="35"/>
      <c r="J31" s="35"/>
      <c r="L31" s="35"/>
      <c r="M31" s="35"/>
      <c r="N31" s="35"/>
    </row>
    <row r="33" spans="1:13" x14ac:dyDescent="0.2">
      <c r="A33" s="116" t="s">
        <v>36</v>
      </c>
      <c r="B33" s="116"/>
      <c r="C33" s="116"/>
      <c r="F33" s="127" t="s">
        <v>27</v>
      </c>
      <c r="G33" s="128"/>
      <c r="H33" s="11">
        <v>100</v>
      </c>
    </row>
    <row r="34" spans="1:13" x14ac:dyDescent="0.2">
      <c r="A34" s="35"/>
      <c r="B34">
        <f t="array" ref="B34:B41">MMULT(MINVERSE(B77:I84),M23:M30)</f>
        <v>2.0000000000000191E-46</v>
      </c>
      <c r="C34" s="35"/>
      <c r="E34" s="12"/>
    </row>
    <row r="35" spans="1:13" x14ac:dyDescent="0.2">
      <c r="A35" s="35"/>
      <c r="B35">
        <v>5.0000000000000287E-46</v>
      </c>
      <c r="C35" s="35"/>
      <c r="E35" s="37"/>
      <c r="F35" s="38"/>
      <c r="G35" s="38"/>
      <c r="H35" s="38"/>
      <c r="I35" s="38"/>
      <c r="J35" s="38"/>
      <c r="K35" s="38"/>
      <c r="L35" s="38"/>
      <c r="M35" s="38"/>
    </row>
    <row r="36" spans="1:13" x14ac:dyDescent="0.2">
      <c r="A36" s="35"/>
      <c r="B36">
        <v>0.14549368522776571</v>
      </c>
      <c r="C36" s="35"/>
      <c r="E36" s="37"/>
      <c r="F36" s="38"/>
      <c r="G36" s="38"/>
      <c r="H36" s="38"/>
      <c r="I36" s="38"/>
      <c r="J36" s="38"/>
      <c r="K36" s="38"/>
      <c r="L36" s="38"/>
      <c r="M36" s="38"/>
    </row>
    <row r="37" spans="1:13" ht="15" x14ac:dyDescent="0.35">
      <c r="A37" s="36" t="s">
        <v>37</v>
      </c>
      <c r="B37">
        <v>-9.0000000000000296E-46</v>
      </c>
      <c r="C37" s="35"/>
      <c r="E37" s="39"/>
      <c r="F37" s="129" t="s">
        <v>20</v>
      </c>
      <c r="G37" s="129"/>
      <c r="H37" s="129" t="s">
        <v>21</v>
      </c>
      <c r="I37" s="129"/>
      <c r="J37" s="40" t="s">
        <v>22</v>
      </c>
      <c r="K37" s="39"/>
      <c r="L37" s="38"/>
      <c r="M37" s="38"/>
    </row>
    <row r="38" spans="1:13" ht="15" x14ac:dyDescent="0.35">
      <c r="A38" s="35"/>
      <c r="B38">
        <v>0.57495751274617946</v>
      </c>
      <c r="C38" s="35"/>
      <c r="E38" s="39"/>
      <c r="F38" s="41" t="s">
        <v>23</v>
      </c>
      <c r="G38" s="41" t="s">
        <v>24</v>
      </c>
      <c r="H38" s="41" t="s">
        <v>25</v>
      </c>
      <c r="I38" s="41" t="s">
        <v>26</v>
      </c>
      <c r="J38" s="41" t="s">
        <v>23</v>
      </c>
      <c r="K38" s="41" t="s">
        <v>24</v>
      </c>
      <c r="L38" s="38"/>
      <c r="M38" s="38"/>
    </row>
    <row r="39" spans="1:13" ht="15" x14ac:dyDescent="0.35">
      <c r="A39" s="35"/>
      <c r="B39">
        <v>-0.47971941750808234</v>
      </c>
      <c r="C39" s="35"/>
      <c r="E39" s="39">
        <v>1</v>
      </c>
      <c r="F39" s="38">
        <f t="array" ref="F39:F42">TRANSPOSE(B18:E18)</f>
        <v>0</v>
      </c>
      <c r="G39" s="38">
        <f t="array" ref="G39:G42">TRANSPOSE(B19:E19)</f>
        <v>0</v>
      </c>
      <c r="H39" s="42">
        <f>B34</f>
        <v>2.0000000000000191E-46</v>
      </c>
      <c r="I39" s="42">
        <f>B35</f>
        <v>5.0000000000000287E-46</v>
      </c>
      <c r="J39" s="43">
        <f t="shared" ref="J39:K43" si="0">F39+H39*$H$33</f>
        <v>2.0000000000000191E-44</v>
      </c>
      <c r="K39" s="43">
        <f t="shared" si="0"/>
        <v>5.0000000000000283E-44</v>
      </c>
      <c r="L39" s="38"/>
      <c r="M39" s="38"/>
    </row>
    <row r="40" spans="1:13" ht="15" x14ac:dyDescent="0.35">
      <c r="A40" s="35"/>
      <c r="B40">
        <v>0.64807024559299231</v>
      </c>
      <c r="C40" s="35"/>
      <c r="E40" s="39">
        <v>2</v>
      </c>
      <c r="F40" s="38">
        <v>1000</v>
      </c>
      <c r="G40" s="38">
        <v>0</v>
      </c>
      <c r="H40" s="44">
        <f>B36</f>
        <v>0.14549368522776571</v>
      </c>
      <c r="I40" s="44">
        <f>B37</f>
        <v>-9.0000000000000296E-46</v>
      </c>
      <c r="J40" s="43">
        <f t="shared" si="0"/>
        <v>1014.5493685227766</v>
      </c>
      <c r="K40" s="43">
        <f t="shared" si="0"/>
        <v>-9.0000000000000296E-44</v>
      </c>
      <c r="L40" s="38"/>
      <c r="M40" s="38"/>
    </row>
    <row r="41" spans="1:13" ht="15" x14ac:dyDescent="0.35">
      <c r="A41" s="35"/>
      <c r="B41">
        <v>-0.12571428571428592</v>
      </c>
      <c r="C41" s="35"/>
      <c r="E41" s="39">
        <v>3</v>
      </c>
      <c r="F41" s="38">
        <v>1500</v>
      </c>
      <c r="G41" s="38">
        <v>1500</v>
      </c>
      <c r="H41" s="44">
        <f>B38</f>
        <v>0.57495751274617946</v>
      </c>
      <c r="I41" s="44">
        <f>B39</f>
        <v>-0.47971941750808234</v>
      </c>
      <c r="J41" s="43">
        <f t="shared" si="0"/>
        <v>1557.495751274618</v>
      </c>
      <c r="K41" s="43">
        <f t="shared" si="0"/>
        <v>1452.0280582491919</v>
      </c>
      <c r="L41" s="38"/>
      <c r="M41" s="38"/>
    </row>
    <row r="42" spans="1:13" ht="15" x14ac:dyDescent="0.35">
      <c r="A42" s="35"/>
      <c r="B42" s="35"/>
      <c r="C42" s="35"/>
      <c r="E42" s="39">
        <v>4</v>
      </c>
      <c r="F42" s="38">
        <v>1000</v>
      </c>
      <c r="G42" s="38">
        <v>1500</v>
      </c>
      <c r="H42" s="45">
        <f>B40</f>
        <v>0.64807024559299231</v>
      </c>
      <c r="I42" s="45">
        <f>B41</f>
        <v>-0.12571428571428592</v>
      </c>
      <c r="J42" s="43">
        <f t="shared" si="0"/>
        <v>1064.8070245592992</v>
      </c>
      <c r="K42" s="43">
        <f t="shared" si="0"/>
        <v>1487.4285714285713</v>
      </c>
      <c r="L42" s="38"/>
      <c r="M42" s="38"/>
    </row>
    <row r="43" spans="1:13" ht="15" x14ac:dyDescent="0.35">
      <c r="E43" s="39">
        <f>E39</f>
        <v>1</v>
      </c>
      <c r="F43" s="46">
        <f>F39</f>
        <v>0</v>
      </c>
      <c r="G43" s="46">
        <f>G39</f>
        <v>0</v>
      </c>
      <c r="H43" s="46">
        <f>H39*H33</f>
        <v>2.0000000000000191E-44</v>
      </c>
      <c r="I43" s="46">
        <f>I39*H33</f>
        <v>5.0000000000000283E-44</v>
      </c>
      <c r="J43" s="43">
        <f t="shared" si="0"/>
        <v>2.0000000000000192E-42</v>
      </c>
      <c r="K43" s="43">
        <f t="shared" si="0"/>
        <v>5.0000000000000281E-42</v>
      </c>
      <c r="L43" s="38"/>
      <c r="M43" s="38"/>
    </row>
    <row r="44" spans="1:13" ht="15" x14ac:dyDescent="0.35">
      <c r="A44" s="116" t="s">
        <v>38</v>
      </c>
      <c r="B44" s="116"/>
      <c r="C44" s="116"/>
      <c r="E44" s="39"/>
      <c r="F44" s="47"/>
      <c r="G44" s="47"/>
      <c r="H44" s="42"/>
      <c r="I44" s="42"/>
      <c r="J44" s="43"/>
      <c r="K44" s="43"/>
      <c r="L44" s="38"/>
      <c r="M44" s="38"/>
    </row>
    <row r="45" spans="1:13" ht="15" x14ac:dyDescent="0.35">
      <c r="A45" s="35"/>
      <c r="B45" s="48">
        <f>M78-M23</f>
        <v>-20000.000000000189</v>
      </c>
      <c r="C45" s="35"/>
      <c r="E45" s="39"/>
      <c r="F45" s="46"/>
      <c r="G45" s="46"/>
      <c r="H45" s="46"/>
      <c r="I45" s="46"/>
      <c r="J45" s="46"/>
      <c r="K45" s="46"/>
      <c r="L45" s="38"/>
      <c r="M45" s="38"/>
    </row>
    <row r="46" spans="1:13" x14ac:dyDescent="0.2">
      <c r="A46" s="35"/>
      <c r="B46" s="48">
        <f t="shared" ref="B46:B52" si="1">M79-M24</f>
        <v>-50000.000000000313</v>
      </c>
      <c r="C46" s="35"/>
      <c r="E46" s="13"/>
      <c r="F46" s="14"/>
      <c r="G46" s="14"/>
      <c r="H46" s="14"/>
      <c r="I46" s="14"/>
      <c r="J46" s="14"/>
      <c r="K46" s="14"/>
    </row>
    <row r="47" spans="1:13" x14ac:dyDescent="0.2">
      <c r="A47" s="35"/>
      <c r="B47" s="48">
        <f t="shared" si="1"/>
        <v>-2.5465851649641991E-11</v>
      </c>
      <c r="C47" s="35"/>
      <c r="E47" s="15"/>
    </row>
    <row r="48" spans="1:13" x14ac:dyDescent="0.2">
      <c r="A48" s="36" t="s">
        <v>40</v>
      </c>
      <c r="B48" s="48">
        <f t="shared" si="1"/>
        <v>90000.000000000291</v>
      </c>
      <c r="C48" s="35"/>
      <c r="E48" s="12"/>
    </row>
    <row r="49" spans="1:10" x14ac:dyDescent="0.2">
      <c r="A49" s="35"/>
      <c r="B49" s="48">
        <f t="shared" si="1"/>
        <v>2.9103830456733704E-11</v>
      </c>
      <c r="C49" s="35"/>
      <c r="E49" s="12"/>
    </row>
    <row r="50" spans="1:10" x14ac:dyDescent="0.2">
      <c r="A50" s="35"/>
      <c r="B50" s="48">
        <f t="shared" si="1"/>
        <v>0</v>
      </c>
      <c r="C50" s="35"/>
      <c r="E50" s="12"/>
    </row>
    <row r="51" spans="1:10" x14ac:dyDescent="0.2">
      <c r="A51" s="35"/>
      <c r="B51" s="48">
        <f t="shared" si="1"/>
        <v>9.4587448984384537E-11</v>
      </c>
      <c r="C51" s="35"/>
      <c r="E51" s="12"/>
    </row>
    <row r="52" spans="1:10" x14ac:dyDescent="0.2">
      <c r="A52" s="35"/>
      <c r="B52" s="48">
        <f t="shared" si="1"/>
        <v>1.4551915228366852E-11</v>
      </c>
      <c r="C52" s="35"/>
      <c r="E52" s="12"/>
    </row>
    <row r="53" spans="1:10" x14ac:dyDescent="0.2">
      <c r="A53" s="35"/>
      <c r="B53" s="35"/>
      <c r="C53" s="35"/>
      <c r="E53" s="12"/>
    </row>
    <row r="54" spans="1:10" x14ac:dyDescent="0.2">
      <c r="E54" s="12"/>
    </row>
    <row r="55" spans="1:10" x14ac:dyDescent="0.2">
      <c r="A55" s="116" t="s">
        <v>39</v>
      </c>
      <c r="B55" s="116"/>
      <c r="C55" s="116"/>
      <c r="D55" s="116"/>
      <c r="E55" s="116"/>
      <c r="F55" s="116"/>
      <c r="G55" s="116"/>
      <c r="H55" s="116"/>
      <c r="I55" s="116"/>
      <c r="J55" s="116"/>
    </row>
    <row r="56" spans="1:10" ht="15.75" x14ac:dyDescent="0.25">
      <c r="A56" s="2"/>
      <c r="B56" s="9" t="s">
        <v>4</v>
      </c>
      <c r="C56" s="2"/>
      <c r="D56" s="8">
        <f t="array" ref="D56:D58">MMULT(Rascunho!C28:J30,B34:B41)</f>
        <v>-4.4440202193800631E-5</v>
      </c>
      <c r="E56" s="2"/>
      <c r="F56" s="2"/>
      <c r="G56" s="9" t="s">
        <v>5</v>
      </c>
      <c r="H56" s="2"/>
      <c r="I56" s="8">
        <f t="array" ref="I56:I58">MMULT(K16:M18,D56:D58)</f>
        <v>-0.16089863532938908</v>
      </c>
      <c r="J56" s="35"/>
    </row>
    <row r="57" spans="1:10" ht="15.75" x14ac:dyDescent="0.25">
      <c r="A57" s="10" t="s">
        <v>6</v>
      </c>
      <c r="B57" s="9" t="s">
        <v>7</v>
      </c>
      <c r="C57" s="7" t="s">
        <v>3</v>
      </c>
      <c r="D57" s="8">
        <v>1.4116173311506193E-4</v>
      </c>
      <c r="E57" s="2"/>
      <c r="F57" s="10" t="s">
        <v>8</v>
      </c>
      <c r="G57" s="9" t="s">
        <v>9</v>
      </c>
      <c r="H57" s="7" t="s">
        <v>3</v>
      </c>
      <c r="I57" s="8">
        <v>9.8330517274555191</v>
      </c>
      <c r="J57" s="35"/>
    </row>
    <row r="58" spans="1:10" ht="15.75" x14ac:dyDescent="0.25">
      <c r="A58" s="2"/>
      <c r="B58" s="9" t="s">
        <v>10</v>
      </c>
      <c r="C58" s="2"/>
      <c r="D58" s="8">
        <v>-3.322946742919644E-5</v>
      </c>
      <c r="E58" s="2"/>
      <c r="F58" s="2"/>
      <c r="G58" s="9" t="s">
        <v>11</v>
      </c>
      <c r="H58" s="2"/>
      <c r="I58" s="8">
        <v>-0.89463950770913492</v>
      </c>
      <c r="J58" s="35"/>
    </row>
    <row r="59" spans="1:10" x14ac:dyDescent="0.2">
      <c r="A59" s="2"/>
      <c r="B59" s="2"/>
      <c r="C59" s="2"/>
      <c r="D59" s="3"/>
      <c r="E59" s="2"/>
      <c r="F59" s="2"/>
      <c r="G59" s="2"/>
      <c r="H59" s="2"/>
      <c r="I59" s="3"/>
      <c r="J59" s="35"/>
    </row>
    <row r="60" spans="1:10" ht="15.75" x14ac:dyDescent="0.25">
      <c r="A60" s="2"/>
      <c r="B60" s="9" t="s">
        <v>4</v>
      </c>
      <c r="C60" s="2"/>
      <c r="D60" s="8">
        <f t="array" ref="D60:D62">MMULT(Rascunho!C53:J55,B34:B41)</f>
        <v>-4.4440202193800739E-5</v>
      </c>
      <c r="E60" s="2"/>
      <c r="F60" s="2"/>
      <c r="G60" s="9" t="s">
        <v>5</v>
      </c>
      <c r="H60" s="2"/>
      <c r="I60" s="8">
        <f t="array" ref="I60:I62">MMULT(K16:M18,D60:D62)</f>
        <v>-5.3525430258967619</v>
      </c>
      <c r="J60" s="35"/>
    </row>
    <row r="61" spans="1:10" ht="15.75" x14ac:dyDescent="0.25">
      <c r="A61" s="10" t="s">
        <v>12</v>
      </c>
      <c r="B61" s="9" t="s">
        <v>7</v>
      </c>
      <c r="C61" s="7" t="s">
        <v>3</v>
      </c>
      <c r="D61" s="8">
        <v>-8.3809523809523896E-5</v>
      </c>
      <c r="E61" s="2"/>
      <c r="F61" s="10" t="s">
        <v>13</v>
      </c>
      <c r="G61" s="9" t="s">
        <v>9</v>
      </c>
      <c r="H61" s="7" t="s">
        <v>3</v>
      </c>
      <c r="I61" s="8">
        <v>-7.4724295744357008</v>
      </c>
      <c r="J61" s="35"/>
    </row>
    <row r="62" spans="1:10" ht="15.75" x14ac:dyDescent="0.25">
      <c r="A62" s="2"/>
      <c r="B62" s="9" t="s">
        <v>10</v>
      </c>
      <c r="C62" s="2"/>
      <c r="D62" s="8">
        <v>-1.259236378769658E-4</v>
      </c>
      <c r="E62" s="2"/>
      <c r="F62" s="2"/>
      <c r="G62" s="9" t="s">
        <v>11</v>
      </c>
      <c r="H62" s="2"/>
      <c r="I62" s="8">
        <v>-3.3902517889952328</v>
      </c>
      <c r="J62" s="35"/>
    </row>
    <row r="63" spans="1:10" x14ac:dyDescent="0.2">
      <c r="A63" s="2"/>
      <c r="B63" s="2"/>
      <c r="C63" s="2"/>
      <c r="D63" s="3"/>
      <c r="E63" s="2"/>
      <c r="F63" s="2"/>
      <c r="G63" s="2"/>
      <c r="H63" s="2"/>
      <c r="I63" s="3"/>
      <c r="J63" s="35"/>
    </row>
    <row r="64" spans="1:10" ht="15.75" x14ac:dyDescent="0.25">
      <c r="A64" s="2"/>
      <c r="B64" s="9" t="s">
        <v>4</v>
      </c>
      <c r="C64" s="2"/>
      <c r="D64" s="8">
        <f t="array" ref="D64:D66">MMULT(Rascunho!C78:J80,B34:B41)</f>
        <v>1.110282257867233E-4</v>
      </c>
      <c r="E64" s="2"/>
      <c r="F64" s="2"/>
      <c r="G64" s="9" t="s">
        <v>5</v>
      </c>
      <c r="H64" s="2"/>
      <c r="I64" s="8">
        <f t="array" ref="I64:I66">MMULT(K16:M18,D64:D66)</f>
        <v>6.6065668187589335</v>
      </c>
      <c r="J64" s="35"/>
    </row>
    <row r="65" spans="1:14" ht="15.75" x14ac:dyDescent="0.25">
      <c r="A65" s="10" t="s">
        <v>14</v>
      </c>
      <c r="B65" s="9" t="s">
        <v>7</v>
      </c>
      <c r="C65" s="7" t="s">
        <v>3</v>
      </c>
      <c r="D65" s="8">
        <v>-8.3809523809523924E-5</v>
      </c>
      <c r="E65" s="2"/>
      <c r="F65" s="10" t="s">
        <v>15</v>
      </c>
      <c r="G65" s="9" t="s">
        <v>9</v>
      </c>
      <c r="H65" s="7" t="s">
        <v>3</v>
      </c>
      <c r="I65" s="8">
        <v>-3.8846966210389957</v>
      </c>
      <c r="J65" s="35"/>
    </row>
    <row r="66" spans="1:14" ht="15.75" x14ac:dyDescent="0.25">
      <c r="A66" s="2"/>
      <c r="B66" s="9" t="s">
        <v>10</v>
      </c>
      <c r="C66" s="2"/>
      <c r="D66" s="8">
        <v>2.5140243868117078E-4</v>
      </c>
      <c r="E66" s="2"/>
      <c r="F66" s="2"/>
      <c r="G66" s="9" t="s">
        <v>11</v>
      </c>
      <c r="H66" s="2"/>
      <c r="I66" s="8">
        <v>6.7685271952622896</v>
      </c>
      <c r="J66" s="35"/>
    </row>
    <row r="67" spans="1:14" x14ac:dyDescent="0.2">
      <c r="A67" s="5"/>
      <c r="B67" s="2"/>
      <c r="C67" s="2"/>
      <c r="D67" s="3"/>
      <c r="E67" s="2"/>
      <c r="F67" s="5"/>
      <c r="G67" s="2"/>
      <c r="H67" s="2"/>
      <c r="I67" s="3"/>
      <c r="J67" s="35"/>
    </row>
    <row r="68" spans="1:14" ht="15.75" x14ac:dyDescent="0.25">
      <c r="A68" s="2"/>
      <c r="B68" s="9" t="s">
        <v>4</v>
      </c>
      <c r="C68" s="2"/>
      <c r="D68" s="8">
        <f t="array" ref="D68:D70">MMULT(Rascunho!C103:J105,B34:B41)</f>
        <v>1.110282257867233E-4</v>
      </c>
      <c r="E68" s="2"/>
      <c r="F68" s="2"/>
      <c r="G68" s="9" t="s">
        <v>5</v>
      </c>
      <c r="H68" s="2"/>
      <c r="I68" s="8">
        <f t="array" ref="I68:I70">MMULT(K16:M18,D68:D70)</f>
        <v>3.0906863656769943</v>
      </c>
      <c r="J68" s="35"/>
    </row>
    <row r="69" spans="1:14" ht="15.75" x14ac:dyDescent="0.25">
      <c r="A69" s="10" t="s">
        <v>16</v>
      </c>
      <c r="B69" s="9" t="s">
        <v>7</v>
      </c>
      <c r="C69" s="7" t="s">
        <v>3</v>
      </c>
      <c r="D69" s="8">
        <v>-2.3616434344307462E-4</v>
      </c>
      <c r="E69" s="2"/>
      <c r="F69" s="10" t="s">
        <v>17</v>
      </c>
      <c r="G69" s="9" t="s">
        <v>9</v>
      </c>
      <c r="H69" s="7" t="s">
        <v>3</v>
      </c>
      <c r="I69" s="8">
        <v>-15.604298131312126</v>
      </c>
      <c r="J69" s="35"/>
    </row>
    <row r="70" spans="1:14" ht="15.75" x14ac:dyDescent="0.25">
      <c r="A70" s="2"/>
      <c r="B70" s="9" t="s">
        <v>10</v>
      </c>
      <c r="C70" s="2"/>
      <c r="D70" s="8">
        <v>1.8862818114841602E-4</v>
      </c>
      <c r="E70" s="2"/>
      <c r="F70" s="2"/>
      <c r="G70" s="9" t="s">
        <v>11</v>
      </c>
      <c r="H70" s="2"/>
      <c r="I70" s="8">
        <v>5.0784510309188926</v>
      </c>
      <c r="J70" s="35"/>
    </row>
    <row r="71" spans="1:14" x14ac:dyDescent="0.2">
      <c r="A71" s="35"/>
      <c r="B71" s="35"/>
      <c r="C71" s="35"/>
      <c r="D71" s="35"/>
      <c r="E71" s="35"/>
      <c r="F71" s="35"/>
      <c r="G71" s="35"/>
      <c r="H71" s="35"/>
      <c r="I71" s="35"/>
      <c r="J71" s="35"/>
    </row>
    <row r="76" spans="1:14" x14ac:dyDescent="0.2">
      <c r="A76" s="115" t="s">
        <v>76</v>
      </c>
      <c r="B76" s="116"/>
      <c r="C76" s="116"/>
      <c r="D76" s="116"/>
      <c r="E76" s="116"/>
      <c r="F76" s="116"/>
      <c r="G76" s="116"/>
      <c r="H76" s="116"/>
      <c r="I76" s="116"/>
      <c r="J76" s="116"/>
      <c r="L76" s="51" t="s">
        <v>74</v>
      </c>
    </row>
    <row r="77" spans="1:14" x14ac:dyDescent="0.2">
      <c r="A77" s="35"/>
      <c r="B77" s="103">
        <v>1.0000000000000001E+50</v>
      </c>
      <c r="C77">
        <f t="shared" ref="C77:I77" si="2">C23</f>
        <v>-19230.769230769249</v>
      </c>
      <c r="D77">
        <f t="shared" si="2"/>
        <v>-454142.01183431945</v>
      </c>
      <c r="E77">
        <f t="shared" si="2"/>
        <v>134615.3846153846</v>
      </c>
      <c r="F77">
        <f t="shared" si="2"/>
        <v>-245562.13017751469</v>
      </c>
      <c r="G77">
        <f t="shared" si="2"/>
        <v>-38461.538461538454</v>
      </c>
      <c r="H77">
        <f t="shared" si="2"/>
        <v>245562.13017751469</v>
      </c>
      <c r="I77">
        <f t="shared" si="2"/>
        <v>-76923.076923076893</v>
      </c>
      <c r="J77" s="35"/>
      <c r="L77" s="50"/>
      <c r="M77" s="50"/>
      <c r="N77" s="50"/>
    </row>
    <row r="78" spans="1:14" x14ac:dyDescent="0.2">
      <c r="A78" s="35"/>
      <c r="B78">
        <f t="shared" ref="B78:I78" si="3">B24</f>
        <v>-19230.769230769249</v>
      </c>
      <c r="C78" s="103">
        <v>1.0000000000000001E+50</v>
      </c>
      <c r="D78">
        <f t="shared" si="3"/>
        <v>153846.15384615381</v>
      </c>
      <c r="E78">
        <f t="shared" si="3"/>
        <v>-184911.24260355032</v>
      </c>
      <c r="F78">
        <f t="shared" si="3"/>
        <v>-38461.538461538446</v>
      </c>
      <c r="G78">
        <f t="shared" si="3"/>
        <v>-34023.668639053227</v>
      </c>
      <c r="H78">
        <f t="shared" si="3"/>
        <v>-96153.846153846127</v>
      </c>
      <c r="I78">
        <f t="shared" si="3"/>
        <v>34023.668639053241</v>
      </c>
      <c r="J78" s="35"/>
      <c r="L78" s="50"/>
      <c r="M78" s="112">
        <f t="array" ref="M78:M85">MMULT(B23:I30,B34:B41)</f>
        <v>-20000.000000000189</v>
      </c>
      <c r="N78" s="50"/>
    </row>
    <row r="79" spans="1:14" x14ac:dyDescent="0.2">
      <c r="A79" s="35"/>
      <c r="B79">
        <f t="shared" ref="B79:I79" si="4">B25</f>
        <v>-454142.01183431945</v>
      </c>
      <c r="C79">
        <f t="shared" si="4"/>
        <v>153846.15384615381</v>
      </c>
      <c r="D79">
        <f t="shared" si="4"/>
        <v>588757.39644970396</v>
      </c>
      <c r="E79">
        <f t="shared" si="4"/>
        <v>-269230.76923076913</v>
      </c>
      <c r="F79">
        <f t="shared" si="4"/>
        <v>245562.13017751469</v>
      </c>
      <c r="G79">
        <f t="shared" si="4"/>
        <v>-96153.846153846127</v>
      </c>
      <c r="H79">
        <f t="shared" si="4"/>
        <v>-380177.51479289925</v>
      </c>
      <c r="I79">
        <f t="shared" si="4"/>
        <v>211538.46153846147</v>
      </c>
      <c r="J79" s="35"/>
      <c r="L79" s="50"/>
      <c r="M79" s="8">
        <v>-50000.000000000313</v>
      </c>
      <c r="N79" s="50"/>
    </row>
    <row r="80" spans="1:14" x14ac:dyDescent="0.2">
      <c r="A80" s="36" t="s">
        <v>33</v>
      </c>
      <c r="B80">
        <f t="shared" ref="B80:I80" si="5">B26</f>
        <v>134615.3846153846</v>
      </c>
      <c r="C80">
        <f t="shared" si="5"/>
        <v>-184911.24260355032</v>
      </c>
      <c r="D80">
        <f t="shared" si="5"/>
        <v>-269230.76923076913</v>
      </c>
      <c r="E80" s="103">
        <v>1.0000000000000001E+50</v>
      </c>
      <c r="F80">
        <f t="shared" si="5"/>
        <v>-76923.076923076907</v>
      </c>
      <c r="G80">
        <f t="shared" si="5"/>
        <v>34023.668639053227</v>
      </c>
      <c r="H80">
        <f t="shared" si="5"/>
        <v>211538.46153846147</v>
      </c>
      <c r="I80">
        <f t="shared" si="5"/>
        <v>-418639.05325443775</v>
      </c>
      <c r="J80" s="35"/>
      <c r="L80" s="104" t="s">
        <v>75</v>
      </c>
      <c r="M80" s="113">
        <v>-2.5465851649641991E-11</v>
      </c>
      <c r="N80" s="50"/>
    </row>
    <row r="81" spans="1:14" x14ac:dyDescent="0.2">
      <c r="A81" s="35"/>
      <c r="B81">
        <f t="shared" ref="B81:I81" si="6">B27</f>
        <v>-245562.13017751469</v>
      </c>
      <c r="C81">
        <f t="shared" si="6"/>
        <v>-38461.538461538454</v>
      </c>
      <c r="D81">
        <f t="shared" si="6"/>
        <v>245562.13017751469</v>
      </c>
      <c r="E81">
        <f t="shared" si="6"/>
        <v>-76923.076923076878</v>
      </c>
      <c r="F81">
        <f t="shared" si="6"/>
        <v>662721.89349112415</v>
      </c>
      <c r="G81">
        <f t="shared" si="6"/>
        <v>-76923.076923076907</v>
      </c>
      <c r="H81">
        <f t="shared" si="6"/>
        <v>-662721.89349112427</v>
      </c>
      <c r="I81">
        <f t="shared" si="6"/>
        <v>192307.69230769225</v>
      </c>
      <c r="J81" s="35"/>
      <c r="L81" s="50"/>
      <c r="M81" s="8">
        <v>90000.000000000291</v>
      </c>
      <c r="N81" s="50"/>
    </row>
    <row r="82" spans="1:14" x14ac:dyDescent="0.2">
      <c r="A82" s="35"/>
      <c r="B82">
        <f t="shared" ref="B82:I82" si="7">B28</f>
        <v>-38461.538461538446</v>
      </c>
      <c r="C82">
        <f t="shared" si="7"/>
        <v>-34023.668639053227</v>
      </c>
      <c r="D82">
        <f t="shared" si="7"/>
        <v>-96153.846153846112</v>
      </c>
      <c r="E82">
        <f t="shared" si="7"/>
        <v>34023.668639053198</v>
      </c>
      <c r="F82">
        <f t="shared" si="7"/>
        <v>-76923.076923076907</v>
      </c>
      <c r="G82">
        <f t="shared" si="7"/>
        <v>335798.81656804722</v>
      </c>
      <c r="H82">
        <f t="shared" si="7"/>
        <v>211538.4615384615</v>
      </c>
      <c r="I82">
        <f t="shared" si="7"/>
        <v>-335798.81656804727</v>
      </c>
      <c r="J82" s="35"/>
      <c r="L82" s="50"/>
      <c r="M82" s="113">
        <v>2.9103830456733704E-11</v>
      </c>
      <c r="N82" s="50"/>
    </row>
    <row r="83" spans="1:14" x14ac:dyDescent="0.2">
      <c r="A83" s="35"/>
      <c r="B83">
        <f t="shared" ref="B83:I83" si="8">B29</f>
        <v>245562.13017751469</v>
      </c>
      <c r="C83">
        <f t="shared" si="8"/>
        <v>-96153.846153846156</v>
      </c>
      <c r="D83">
        <f t="shared" si="8"/>
        <v>-380177.51479289925</v>
      </c>
      <c r="E83">
        <f t="shared" si="8"/>
        <v>211538.46153846147</v>
      </c>
      <c r="F83">
        <f t="shared" si="8"/>
        <v>-662721.89349112427</v>
      </c>
      <c r="G83">
        <f t="shared" si="8"/>
        <v>211538.4615384615</v>
      </c>
      <c r="H83">
        <f t="shared" si="8"/>
        <v>797337.27810650878</v>
      </c>
      <c r="I83">
        <f t="shared" si="8"/>
        <v>-326923.07692307682</v>
      </c>
      <c r="J83" s="35"/>
      <c r="L83" s="50"/>
      <c r="M83" s="8">
        <v>-39999.999999999956</v>
      </c>
      <c r="N83" s="50"/>
    </row>
    <row r="84" spans="1:14" x14ac:dyDescent="0.2">
      <c r="A84" s="35"/>
      <c r="B84">
        <f t="shared" ref="B84:I84" si="9">B30</f>
        <v>-76923.076923076878</v>
      </c>
      <c r="C84">
        <f t="shared" si="9"/>
        <v>34023.668639053249</v>
      </c>
      <c r="D84">
        <f t="shared" si="9"/>
        <v>211538.46153846147</v>
      </c>
      <c r="E84">
        <f t="shared" si="9"/>
        <v>-418639.05325443775</v>
      </c>
      <c r="F84">
        <f t="shared" si="9"/>
        <v>192307.69230769225</v>
      </c>
      <c r="G84">
        <f t="shared" si="9"/>
        <v>-335798.81656804727</v>
      </c>
      <c r="H84">
        <f t="shared" si="9"/>
        <v>-326923.07692307682</v>
      </c>
      <c r="I84">
        <f t="shared" si="9"/>
        <v>720414.20118343178</v>
      </c>
      <c r="J84" s="35"/>
      <c r="L84" s="50"/>
      <c r="M84" s="8">
        <v>20000.000000000095</v>
      </c>
      <c r="N84" s="50"/>
    </row>
    <row r="85" spans="1:14" x14ac:dyDescent="0.2">
      <c r="A85" s="35"/>
      <c r="B85" s="35"/>
      <c r="C85" s="35"/>
      <c r="D85" s="35"/>
      <c r="E85" s="35"/>
      <c r="F85" s="35"/>
      <c r="G85" s="35"/>
      <c r="H85" s="35"/>
      <c r="I85" s="35"/>
      <c r="J85" s="35"/>
      <c r="L85" s="50"/>
      <c r="M85" s="114">
        <v>1.4551915228366852E-11</v>
      </c>
      <c r="N85" s="50"/>
    </row>
    <row r="86" spans="1:14" x14ac:dyDescent="0.2">
      <c r="L86" s="50"/>
      <c r="M86" s="50"/>
      <c r="N86" s="50"/>
    </row>
    <row r="89" spans="1:14" x14ac:dyDescent="0.2">
      <c r="A89" s="108" t="s">
        <v>84</v>
      </c>
    </row>
    <row r="90" spans="1:14" x14ac:dyDescent="0.2">
      <c r="A90" s="51"/>
    </row>
  </sheetData>
  <mergeCells count="14">
    <mergeCell ref="A76:J76"/>
    <mergeCell ref="A44:C44"/>
    <mergeCell ref="A55:J55"/>
    <mergeCell ref="A22:J22"/>
    <mergeCell ref="A1:P1"/>
    <mergeCell ref="B2:L2"/>
    <mergeCell ref="N2:P2"/>
    <mergeCell ref="A16:E16"/>
    <mergeCell ref="G16:H16"/>
    <mergeCell ref="L22:N22"/>
    <mergeCell ref="A33:C33"/>
    <mergeCell ref="F33:G33"/>
    <mergeCell ref="F37:G37"/>
    <mergeCell ref="H37:I37"/>
  </mergeCells>
  <phoneticPr fontId="11" type="noConversion"/>
  <printOptions horizontalCentered="1" verticalCentered="1" gridLines="1" gridLinesSet="0"/>
  <pageMargins left="0.64" right="0.75" top="0.95" bottom="1.02" header="0.5" footer="0.5"/>
  <pageSetup paperSize="9" orientation="landscape" horizontalDpi="4294967293" r:id="rId1"/>
  <headerFooter alignWithMargins="0">
    <oddHeader>&amp;CCálculo dos deslocamentos, deformações e tensões de um quadrado com um só elemento de 4 nós INTEGRAÇÂO COMPLETA</oddHeader>
    <oddFooter>Page &amp;P</oddFooter>
  </headerFooter>
  <rowBreaks count="4" manualBreakCount="4">
    <brk id="67" max="65535" man="1"/>
    <brk id="100" max="65535" man="1"/>
    <brk id="165" max="65535" man="1"/>
    <brk id="238" max="6553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5"/>
  <sheetViews>
    <sheetView tabSelected="1" zoomScale="90" zoomScaleNormal="90" workbookViewId="0">
      <selection activeCell="N33" sqref="N33"/>
    </sheetView>
  </sheetViews>
  <sheetFormatPr defaultRowHeight="12.75" x14ac:dyDescent="0.2"/>
  <cols>
    <col min="3" max="3" width="10.140625" bestFit="1" customWidth="1"/>
    <col min="13" max="14" width="10.5703125" bestFit="1" customWidth="1"/>
    <col min="15" max="15" width="9.5703125" bestFit="1" customWidth="1"/>
    <col min="16" max="20" width="9.28515625" bestFit="1" customWidth="1"/>
  </cols>
  <sheetData>
    <row r="1" spans="1:20" x14ac:dyDescent="0.2">
      <c r="J1" s="54"/>
      <c r="K1" s="54"/>
      <c r="L1" s="64" t="s">
        <v>77</v>
      </c>
      <c r="M1" s="64" t="s">
        <v>78</v>
      </c>
      <c r="N1" s="54"/>
      <c r="O1" s="54"/>
      <c r="P1" s="54"/>
      <c r="Q1" s="54"/>
      <c r="R1" s="54"/>
    </row>
    <row r="2" spans="1:20" x14ac:dyDescent="0.2">
      <c r="J2" s="54"/>
      <c r="K2" s="57" t="s">
        <v>56</v>
      </c>
      <c r="L2" s="57" t="s">
        <v>46</v>
      </c>
      <c r="M2" s="57" t="s">
        <v>47</v>
      </c>
      <c r="N2" s="58"/>
      <c r="O2" s="57" t="s">
        <v>58</v>
      </c>
      <c r="P2" s="57" t="s">
        <v>46</v>
      </c>
      <c r="Q2" s="57" t="s">
        <v>47</v>
      </c>
      <c r="R2" s="54"/>
    </row>
    <row r="3" spans="1:20" x14ac:dyDescent="0.2">
      <c r="J3" s="54"/>
      <c r="K3" s="57"/>
      <c r="L3" s="57">
        <f>-1/3^0.5</f>
        <v>-0.57735026918962584</v>
      </c>
      <c r="M3" s="57">
        <f>3^-0.5</f>
        <v>0.57735026918962584</v>
      </c>
      <c r="N3" s="58">
        <v>0.25</v>
      </c>
      <c r="O3" s="57"/>
      <c r="P3" s="57">
        <f>3^-0.5</f>
        <v>0.57735026918962584</v>
      </c>
      <c r="Q3" s="57">
        <f>3^-0.5</f>
        <v>0.57735026918962584</v>
      </c>
      <c r="R3" s="58">
        <v>0.25</v>
      </c>
      <c r="S3" s="54"/>
      <c r="T3" s="54"/>
    </row>
    <row r="4" spans="1:20" x14ac:dyDescent="0.2">
      <c r="A4" s="54"/>
      <c r="B4" s="54"/>
      <c r="C4" s="54"/>
      <c r="D4" s="54"/>
      <c r="E4" s="54"/>
      <c r="F4" s="54"/>
      <c r="G4" s="54"/>
      <c r="H4" s="54"/>
      <c r="I4" s="54"/>
      <c r="J4" s="54"/>
      <c r="K4" s="57">
        <v>1</v>
      </c>
      <c r="L4" s="58">
        <f>-N3+N3*M3</f>
        <v>-0.10566243270259354</v>
      </c>
      <c r="M4" s="58">
        <f>-N3+N3*L3</f>
        <v>-0.39433756729740643</v>
      </c>
      <c r="N4" s="58"/>
      <c r="O4" s="57">
        <v>1</v>
      </c>
      <c r="P4" s="58">
        <f>-R3+R3*Q3</f>
        <v>-0.10566243270259354</v>
      </c>
      <c r="Q4" s="58">
        <f>-R3+R3*P3</f>
        <v>-0.10566243270259354</v>
      </c>
      <c r="R4" s="54"/>
    </row>
    <row r="5" spans="1:20" x14ac:dyDescent="0.2">
      <c r="A5" s="124" t="s">
        <v>31</v>
      </c>
      <c r="B5" s="125"/>
      <c r="C5" s="125"/>
      <c r="D5" s="125"/>
      <c r="E5" s="126"/>
      <c r="G5" s="54"/>
      <c r="H5" s="54"/>
      <c r="I5" s="54"/>
      <c r="J5" s="58" t="s">
        <v>99</v>
      </c>
      <c r="K5" s="57">
        <v>2</v>
      </c>
      <c r="L5" s="58">
        <f>N3-N3*M3</f>
        <v>0.10566243270259354</v>
      </c>
      <c r="M5" s="58">
        <f>-N3-N3*L3</f>
        <v>-0.10566243270259354</v>
      </c>
      <c r="N5" s="58"/>
      <c r="O5" s="57">
        <v>2</v>
      </c>
      <c r="P5" s="58">
        <f>R3-R3*Q3</f>
        <v>0.10566243270259354</v>
      </c>
      <c r="Q5" s="58">
        <f>-R3-R3*P3</f>
        <v>-0.39433756729740643</v>
      </c>
      <c r="R5" s="54"/>
    </row>
    <row r="6" spans="1:20" x14ac:dyDescent="0.2">
      <c r="A6" s="17" t="s">
        <v>30</v>
      </c>
      <c r="B6" s="3">
        <v>1</v>
      </c>
      <c r="C6" s="3">
        <v>2</v>
      </c>
      <c r="D6" s="3">
        <v>3</v>
      </c>
      <c r="E6" s="4">
        <v>4</v>
      </c>
      <c r="F6" s="53"/>
      <c r="G6" s="53"/>
      <c r="H6" s="53"/>
      <c r="I6" s="53"/>
      <c r="J6" s="54"/>
      <c r="K6" s="57">
        <v>3</v>
      </c>
      <c r="L6" s="58">
        <f>N3+N3*M3</f>
        <v>0.39433756729740643</v>
      </c>
      <c r="M6" s="58">
        <f>N3+N3*L3</f>
        <v>0.10566243270259354</v>
      </c>
      <c r="N6" s="58"/>
      <c r="O6" s="57">
        <v>3</v>
      </c>
      <c r="P6" s="58">
        <f>R3+R3*Q3</f>
        <v>0.39433756729740643</v>
      </c>
      <c r="Q6" s="58">
        <f>R3+R3*P3</f>
        <v>0.39433756729740643</v>
      </c>
      <c r="R6" s="54"/>
    </row>
    <row r="7" spans="1:20" x14ac:dyDescent="0.2">
      <c r="A7" s="18" t="s">
        <v>28</v>
      </c>
      <c r="B7" s="16">
        <v>0</v>
      </c>
      <c r="C7" s="16">
        <f>1000</f>
        <v>1000</v>
      </c>
      <c r="D7" s="16">
        <f>1500</f>
        <v>1500</v>
      </c>
      <c r="E7" s="19">
        <f>1000</f>
        <v>1000</v>
      </c>
      <c r="F7" s="53"/>
      <c r="G7" s="55" t="s">
        <v>45</v>
      </c>
      <c r="H7" s="56">
        <f>F19+F44+F69+F94</f>
        <v>1125000</v>
      </c>
      <c r="I7" s="53"/>
      <c r="J7" s="58"/>
      <c r="K7" s="57">
        <v>4</v>
      </c>
      <c r="L7" s="58">
        <f>-N3-N3*M3</f>
        <v>-0.39433756729740643</v>
      </c>
      <c r="M7" s="58">
        <f>N3-N3*L3</f>
        <v>0.39433756729740643</v>
      </c>
      <c r="N7" s="58"/>
      <c r="O7" s="57">
        <v>4</v>
      </c>
      <c r="P7" s="58">
        <f>-R3-R3*Q3</f>
        <v>-0.39433756729740643</v>
      </c>
      <c r="Q7" s="58">
        <f>R3-R3*P3</f>
        <v>0.10566243270259354</v>
      </c>
      <c r="R7" s="54"/>
    </row>
    <row r="8" spans="1:20" x14ac:dyDescent="0.2">
      <c r="A8" s="20" t="s">
        <v>29</v>
      </c>
      <c r="B8" s="21">
        <v>0</v>
      </c>
      <c r="C8" s="21">
        <f>0</f>
        <v>0</v>
      </c>
      <c r="D8" s="21">
        <f>1500</f>
        <v>1500</v>
      </c>
      <c r="E8" s="22">
        <f>1500</f>
        <v>1500</v>
      </c>
      <c r="F8" s="53"/>
      <c r="G8" s="53"/>
      <c r="H8" s="53"/>
      <c r="I8" s="53"/>
      <c r="K8" s="58"/>
      <c r="L8" s="58"/>
      <c r="M8" s="58"/>
      <c r="N8" s="58"/>
      <c r="O8" s="58"/>
      <c r="P8" s="58"/>
      <c r="Q8" s="58"/>
      <c r="R8" s="54"/>
    </row>
    <row r="9" spans="1:20" x14ac:dyDescent="0.2">
      <c r="A9" s="54"/>
      <c r="B9" s="54"/>
      <c r="C9" s="54"/>
      <c r="D9" s="54"/>
      <c r="E9" s="54"/>
      <c r="K9" s="58"/>
      <c r="L9" s="58"/>
      <c r="M9" s="58"/>
      <c r="N9" s="58"/>
      <c r="O9" s="58"/>
      <c r="P9" s="58"/>
      <c r="Q9" s="58"/>
      <c r="R9" s="54"/>
    </row>
    <row r="10" spans="1:20" x14ac:dyDescent="0.2">
      <c r="G10" s="54"/>
      <c r="H10" s="54"/>
      <c r="I10" s="54"/>
      <c r="J10" s="54"/>
      <c r="K10" s="57" t="s">
        <v>57</v>
      </c>
      <c r="L10" s="57" t="s">
        <v>46</v>
      </c>
      <c r="M10" s="57" t="s">
        <v>47</v>
      </c>
      <c r="N10" s="58"/>
      <c r="O10" s="57" t="s">
        <v>59</v>
      </c>
      <c r="P10" s="57" t="s">
        <v>46</v>
      </c>
      <c r="Q10" s="57" t="s">
        <v>47</v>
      </c>
      <c r="R10" s="54"/>
    </row>
    <row r="11" spans="1:20" x14ac:dyDescent="0.2">
      <c r="G11" s="54"/>
      <c r="H11" s="54"/>
      <c r="I11" s="54"/>
      <c r="J11" s="54"/>
      <c r="K11" s="57"/>
      <c r="L11" s="57">
        <f>-1/3^0.5</f>
        <v>-0.57735026918962584</v>
      </c>
      <c r="M11" s="57">
        <f>-1/3^0.5</f>
        <v>-0.57735026918962584</v>
      </c>
      <c r="N11" s="58">
        <v>0.25</v>
      </c>
      <c r="O11" s="57"/>
      <c r="P11" s="57">
        <f>3^-0.5</f>
        <v>0.57735026918962584</v>
      </c>
      <c r="Q11" s="57">
        <f>-1/3^0.5</f>
        <v>-0.57735026918962584</v>
      </c>
      <c r="R11" s="58">
        <v>0.25</v>
      </c>
    </row>
    <row r="12" spans="1:20" x14ac:dyDescent="0.2">
      <c r="G12" s="54"/>
      <c r="H12" s="54"/>
      <c r="I12" s="54"/>
      <c r="J12" s="54"/>
      <c r="K12" s="57">
        <v>1</v>
      </c>
      <c r="L12" s="58">
        <f>-N11+N11*M11</f>
        <v>-0.39433756729740643</v>
      </c>
      <c r="M12" s="58">
        <f>-N11+N11*L11</f>
        <v>-0.39433756729740643</v>
      </c>
      <c r="N12" s="58"/>
      <c r="O12" s="57">
        <v>1</v>
      </c>
      <c r="P12" s="58">
        <f>-R11+R11*Q11</f>
        <v>-0.39433756729740643</v>
      </c>
      <c r="Q12" s="58">
        <f>-R11+R11*P11</f>
        <v>-0.10566243270259354</v>
      </c>
      <c r="R12" s="54"/>
    </row>
    <row r="13" spans="1:20" x14ac:dyDescent="0.2">
      <c r="G13" s="54"/>
      <c r="H13" s="54"/>
      <c r="I13" s="54"/>
      <c r="J13" s="58" t="s">
        <v>99</v>
      </c>
      <c r="K13" s="57">
        <v>2</v>
      </c>
      <c r="L13" s="58">
        <f>N11-N11*M11</f>
        <v>0.39433756729740643</v>
      </c>
      <c r="M13" s="58">
        <f>-N11-N11*L11</f>
        <v>-0.10566243270259354</v>
      </c>
      <c r="N13" s="58"/>
      <c r="O13" s="57">
        <v>2</v>
      </c>
      <c r="P13" s="58">
        <f>R11-R11*Q11</f>
        <v>0.39433756729740643</v>
      </c>
      <c r="Q13" s="58">
        <f>-R11-R11*P11</f>
        <v>-0.39433756729740643</v>
      </c>
      <c r="R13" s="54"/>
    </row>
    <row r="14" spans="1:20" x14ac:dyDescent="0.2">
      <c r="G14" s="54"/>
      <c r="H14" s="54"/>
      <c r="I14" s="54"/>
      <c r="J14" s="54"/>
      <c r="K14" s="57">
        <v>3</v>
      </c>
      <c r="L14" s="58">
        <f>N11+N11*M11</f>
        <v>0.10566243270259354</v>
      </c>
      <c r="M14" s="58">
        <f>N11+N11*L11</f>
        <v>0.10566243270259354</v>
      </c>
      <c r="N14" s="58"/>
      <c r="O14" s="57">
        <v>3</v>
      </c>
      <c r="P14" s="58">
        <f>R11+R11*Q11</f>
        <v>0.10566243270259354</v>
      </c>
      <c r="Q14" s="58">
        <f>R11+R11*P11</f>
        <v>0.39433756729740643</v>
      </c>
      <c r="R14" s="54"/>
    </row>
    <row r="15" spans="1:20" x14ac:dyDescent="0.2">
      <c r="G15" s="54"/>
      <c r="H15" s="54"/>
      <c r="I15" s="54"/>
      <c r="J15" s="54"/>
      <c r="K15" s="57">
        <v>4</v>
      </c>
      <c r="L15" s="58">
        <f>-N11-N11*M11</f>
        <v>-0.10566243270259354</v>
      </c>
      <c r="M15" s="58">
        <f>N11-N11*L11</f>
        <v>0.39433756729740643</v>
      </c>
      <c r="N15" s="58"/>
      <c r="O15" s="57">
        <v>4</v>
      </c>
      <c r="P15" s="58">
        <f>-R11-R11*Q11</f>
        <v>-0.10566243270259354</v>
      </c>
      <c r="Q15" s="58">
        <f>R11-R11*P11</f>
        <v>0.10566243270259354</v>
      </c>
      <c r="R15" s="54"/>
    </row>
    <row r="17" spans="1:21" ht="30" x14ac:dyDescent="0.4">
      <c r="A17" s="130" t="s">
        <v>95</v>
      </c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</row>
    <row r="18" spans="1:21" ht="13.5" thickBot="1" x14ac:dyDescent="0.25"/>
    <row r="19" spans="1:21" ht="13.5" thickBot="1" x14ac:dyDescent="0.25">
      <c r="A19" s="54"/>
      <c r="B19" s="59">
        <f>MMULT(B7:E7,L4:L7)</f>
        <v>302.83121635129675</v>
      </c>
      <c r="C19" s="60">
        <f t="array" ref="C19">MMULT(B8:E8,L4:L7)</f>
        <v>0</v>
      </c>
      <c r="D19" s="54"/>
      <c r="E19" s="52" t="s">
        <v>48</v>
      </c>
      <c r="F19" s="61">
        <f>MDETERM(B19:C20)</f>
        <v>227123.41226347256</v>
      </c>
      <c r="H19" s="110" t="s">
        <v>30</v>
      </c>
      <c r="I19" s="49">
        <v>1</v>
      </c>
      <c r="J19" s="49">
        <v>2</v>
      </c>
      <c r="K19" s="49">
        <v>3</v>
      </c>
      <c r="L19" s="49">
        <v>4</v>
      </c>
    </row>
    <row r="20" spans="1:21" ht="13.5" thickBot="1" x14ac:dyDescent="0.25">
      <c r="A20" s="52" t="s">
        <v>49</v>
      </c>
      <c r="B20" s="62">
        <f t="array" ref="B20">MMULT(B7:E7,M4:M7)</f>
        <v>447.16878364870325</v>
      </c>
      <c r="C20" s="63">
        <f>MMULT(B8:E8,M4:M7)</f>
        <v>750</v>
      </c>
      <c r="D20" s="54"/>
      <c r="E20" s="54"/>
      <c r="F20" s="54"/>
      <c r="H20" s="105" t="s">
        <v>79</v>
      </c>
      <c r="I20" s="86">
        <f t="array" ref="I20:L20">TRANSPOSE(L4:L7)</f>
        <v>-0.10566243270259354</v>
      </c>
      <c r="J20" s="87">
        <v>0.10566243270259354</v>
      </c>
      <c r="K20" s="87">
        <v>0.39433756729740643</v>
      </c>
      <c r="L20" s="88">
        <v>-0.39433756729740643</v>
      </c>
      <c r="N20">
        <f t="array" ref="N20:U27">MMULT(MMULT(TRANSPOSE(C28:J30),'MEF 6'!K16:M18),C28:J30)*F19*F23</f>
        <v>27443.486759088526</v>
      </c>
      <c r="O20">
        <v>12590.394968831753</v>
      </c>
      <c r="P20">
        <v>-14490.115334962316</v>
      </c>
      <c r="Q20">
        <v>-398.57581084019603</v>
      </c>
      <c r="R20">
        <v>-67031.218061738517</v>
      </c>
      <c r="S20">
        <v>-13679.324334715133</v>
      </c>
      <c r="T20">
        <v>54077.846637612303</v>
      </c>
      <c r="U20">
        <v>1487.5051767235789</v>
      </c>
    </row>
    <row r="21" spans="1:21" x14ac:dyDescent="0.2">
      <c r="A21" s="54"/>
      <c r="B21" s="54"/>
      <c r="C21" s="54"/>
      <c r="D21" s="54"/>
      <c r="E21" s="54"/>
      <c r="F21" s="54"/>
      <c r="H21" s="64" t="s">
        <v>80</v>
      </c>
      <c r="I21" s="82">
        <f t="array" ref="I21:L21">TRANSPOSE(M4:M7)</f>
        <v>-0.39433756729740643</v>
      </c>
      <c r="J21" s="83">
        <v>-0.10566243270259354</v>
      </c>
      <c r="K21" s="83">
        <v>0.10566243270259354</v>
      </c>
      <c r="L21" s="84">
        <v>0.39433756729740643</v>
      </c>
      <c r="N21">
        <v>12590.394968831753</v>
      </c>
      <c r="O21">
        <v>25084.139799674555</v>
      </c>
      <c r="P21">
        <v>1633.3940488250639</v>
      </c>
      <c r="Q21">
        <v>11925.49284068606</v>
      </c>
      <c r="R21">
        <v>-8127.8794386610425</v>
      </c>
      <c r="S21">
        <v>7496.9125463786577</v>
      </c>
      <c r="T21">
        <v>-6095.9095789957746</v>
      </c>
      <c r="U21">
        <v>-44506.545186739269</v>
      </c>
    </row>
    <row r="22" spans="1:21" ht="13.5" thickBot="1" x14ac:dyDescent="0.25">
      <c r="A22" s="54"/>
      <c r="B22" s="54"/>
      <c r="C22" s="54"/>
      <c r="D22" s="54"/>
      <c r="N22">
        <v>-14490.115334962316</v>
      </c>
      <c r="O22">
        <v>1633.3940488250639</v>
      </c>
      <c r="P22">
        <v>28713.904352619138</v>
      </c>
      <c r="Q22">
        <v>-13825.213206816621</v>
      </c>
      <c r="R22">
        <v>92937.960909990943</v>
      </c>
      <c r="S22">
        <v>-39404.578955320329</v>
      </c>
      <c r="T22">
        <v>-107161.74992764776</v>
      </c>
      <c r="U22">
        <v>51596.398113311887</v>
      </c>
    </row>
    <row r="23" spans="1:21" x14ac:dyDescent="0.2">
      <c r="A23" s="54"/>
      <c r="B23" s="59">
        <f t="array" ref="B23:C24">MINVERSE(B19:C20)</f>
        <v>3.3021694792519621E-3</v>
      </c>
      <c r="C23" s="60">
        <v>0</v>
      </c>
      <c r="E23" s="106" t="s">
        <v>82</v>
      </c>
      <c r="F23" s="58">
        <v>10</v>
      </c>
      <c r="H23" s="64" t="s">
        <v>66</v>
      </c>
      <c r="I23" s="86">
        <f t="array" ref="I23:L24">MMULT(B23:C24,I20:L21)</f>
        <v>-3.4891526037401878E-4</v>
      </c>
      <c r="J23" s="87">
        <v>3.4891526037401878E-4</v>
      </c>
      <c r="K23" s="87">
        <v>1.3021694792519621E-3</v>
      </c>
      <c r="L23" s="88">
        <v>-1.3021694792519621E-3</v>
      </c>
      <c r="N23">
        <v>-398.57581084019603</v>
      </c>
      <c r="O23">
        <v>11925.49284068606</v>
      </c>
      <c r="P23">
        <v>-13825.213206816621</v>
      </c>
      <c r="Q23">
        <v>28713.904352619142</v>
      </c>
      <c r="R23">
        <v>-37372.609095655069</v>
      </c>
      <c r="S23">
        <v>66522.352734342567</v>
      </c>
      <c r="T23">
        <v>51596.398113311887</v>
      </c>
      <c r="U23">
        <v>-107161.74992764776</v>
      </c>
    </row>
    <row r="24" spans="1:21" ht="13.5" thickBot="1" x14ac:dyDescent="0.25">
      <c r="A24" s="52" t="s">
        <v>60</v>
      </c>
      <c r="B24" s="62">
        <v>-1.968836145918629E-3</v>
      </c>
      <c r="C24" s="63">
        <v>1.3333333333333333E-3</v>
      </c>
      <c r="H24" s="64" t="s">
        <v>67</v>
      </c>
      <c r="I24" s="82">
        <v>-3.1775140629264776E-4</v>
      </c>
      <c r="J24" s="83">
        <v>-3.4891526037401883E-4</v>
      </c>
      <c r="K24" s="83">
        <v>-6.3550281258529552E-4</v>
      </c>
      <c r="L24" s="84">
        <v>1.3021694792519621E-3</v>
      </c>
      <c r="N24">
        <v>-67031.218061738517</v>
      </c>
      <c r="O24">
        <v>-8127.8794386610425</v>
      </c>
      <c r="P24">
        <v>92937.960909990943</v>
      </c>
      <c r="Q24">
        <v>-37372.609095655062</v>
      </c>
      <c r="R24">
        <v>320942.44921968406</v>
      </c>
      <c r="S24">
        <v>-93975.987422079372</v>
      </c>
      <c r="T24">
        <v>-346849.19206793653</v>
      </c>
      <c r="U24">
        <v>139476.47595639547</v>
      </c>
    </row>
    <row r="25" spans="1:21" x14ac:dyDescent="0.2">
      <c r="N25">
        <v>-13679.324334715137</v>
      </c>
      <c r="O25">
        <v>7496.9125463786531</v>
      </c>
      <c r="P25">
        <v>-39404.578955320329</v>
      </c>
      <c r="Q25">
        <v>66522.352734342567</v>
      </c>
      <c r="R25">
        <v>-93975.987422079372</v>
      </c>
      <c r="S25">
        <v>174245.53496286366</v>
      </c>
      <c r="T25">
        <v>147059.89071211484</v>
      </c>
      <c r="U25">
        <v>-248264.80024358493</v>
      </c>
    </row>
    <row r="26" spans="1:21" x14ac:dyDescent="0.2">
      <c r="N26">
        <v>54077.846637612303</v>
      </c>
      <c r="O26">
        <v>-6095.9095789957782</v>
      </c>
      <c r="P26">
        <v>-107161.74992764776</v>
      </c>
      <c r="Q26">
        <v>51596.398113311887</v>
      </c>
      <c r="R26">
        <v>-346849.19206793653</v>
      </c>
      <c r="S26">
        <v>147059.89071211484</v>
      </c>
      <c r="T26">
        <v>399933.09535797196</v>
      </c>
      <c r="U26">
        <v>-192560.37924643094</v>
      </c>
    </row>
    <row r="27" spans="1:21" ht="13.5" thickBot="1" x14ac:dyDescent="0.25">
      <c r="B27" s="49"/>
      <c r="C27" s="49">
        <v>11</v>
      </c>
      <c r="D27" s="49">
        <v>12</v>
      </c>
      <c r="E27" s="49">
        <v>21</v>
      </c>
      <c r="F27" s="49">
        <v>22</v>
      </c>
      <c r="G27" s="49">
        <v>31</v>
      </c>
      <c r="H27" s="49">
        <v>32</v>
      </c>
      <c r="I27" s="49">
        <v>41</v>
      </c>
      <c r="J27" s="49">
        <v>42</v>
      </c>
      <c r="N27">
        <v>1487.5051767235827</v>
      </c>
      <c r="O27">
        <v>-44506.545186739269</v>
      </c>
      <c r="P27">
        <v>51596.398113311887</v>
      </c>
      <c r="Q27">
        <v>-107161.74992764778</v>
      </c>
      <c r="R27">
        <v>139476.47595639547</v>
      </c>
      <c r="S27">
        <v>-248264.80024358493</v>
      </c>
      <c r="T27">
        <v>-192560.37924643094</v>
      </c>
      <c r="U27">
        <v>399933.09535797196</v>
      </c>
    </row>
    <row r="28" spans="1:21" x14ac:dyDescent="0.2">
      <c r="B28" s="49">
        <v>1</v>
      </c>
      <c r="C28" s="65">
        <f>I23</f>
        <v>-3.4891526037401878E-4</v>
      </c>
      <c r="D28" s="66">
        <f>0</f>
        <v>0</v>
      </c>
      <c r="E28" s="66">
        <f>J23</f>
        <v>3.4891526037401878E-4</v>
      </c>
      <c r="F28" s="66">
        <f>0</f>
        <v>0</v>
      </c>
      <c r="G28" s="66">
        <f>K23</f>
        <v>1.3021694792519621E-3</v>
      </c>
      <c r="H28" s="66">
        <f>0</f>
        <v>0</v>
      </c>
      <c r="I28" s="66">
        <f>L23</f>
        <v>-1.3021694792519621E-3</v>
      </c>
      <c r="J28" s="67">
        <f>0</f>
        <v>0</v>
      </c>
    </row>
    <row r="29" spans="1:21" x14ac:dyDescent="0.2">
      <c r="A29" s="64" t="s">
        <v>81</v>
      </c>
      <c r="B29" s="49">
        <v>2</v>
      </c>
      <c r="C29" s="68">
        <f>0</f>
        <v>0</v>
      </c>
      <c r="D29" s="73">
        <f>C30</f>
        <v>-3.1775140629264776E-4</v>
      </c>
      <c r="E29" s="3">
        <f>0</f>
        <v>0</v>
      </c>
      <c r="F29" s="3">
        <f>E30</f>
        <v>-3.4891526037401883E-4</v>
      </c>
      <c r="G29" s="3">
        <f>0</f>
        <v>0</v>
      </c>
      <c r="H29" s="3">
        <f>G30</f>
        <v>-6.3550281258529552E-4</v>
      </c>
      <c r="I29" s="3">
        <f>0</f>
        <v>0</v>
      </c>
      <c r="J29" s="69">
        <f>I30</f>
        <v>1.3021694792519621E-3</v>
      </c>
      <c r="N29" s="51"/>
      <c r="O29" s="107" t="s">
        <v>83</v>
      </c>
    </row>
    <row r="30" spans="1:21" ht="13.5" thickBot="1" x14ac:dyDescent="0.25">
      <c r="B30" s="49">
        <v>3</v>
      </c>
      <c r="C30" s="72">
        <f>I24</f>
        <v>-3.1775140629264776E-4</v>
      </c>
      <c r="D30" s="70">
        <f>C28</f>
        <v>-3.4891526037401878E-4</v>
      </c>
      <c r="E30" s="70">
        <f>J24</f>
        <v>-3.4891526037401883E-4</v>
      </c>
      <c r="F30" s="70">
        <f>E28</f>
        <v>3.4891526037401878E-4</v>
      </c>
      <c r="G30" s="70">
        <f>K24</f>
        <v>-6.3550281258529552E-4</v>
      </c>
      <c r="H30" s="70">
        <f>G28</f>
        <v>1.3021694792519621E-3</v>
      </c>
      <c r="I30" s="70">
        <f>L24</f>
        <v>1.3021694792519621E-3</v>
      </c>
      <c r="J30" s="71">
        <f>I28</f>
        <v>-1.3021694792519621E-3</v>
      </c>
      <c r="L30" s="51"/>
      <c r="M30" s="91">
        <f t="array" ref="M30:T37">MMULT(H33:J40,C28:J30)*F19*'MEF 6'!R4</f>
        <v>27443.486759088526</v>
      </c>
      <c r="N30" s="92">
        <v>12590.394968831753</v>
      </c>
      <c r="O30" s="92">
        <v>-14490.115334962316</v>
      </c>
      <c r="P30" s="93">
        <v>-398.57581084019603</v>
      </c>
      <c r="Q30" s="93">
        <v>-67031.218061738517</v>
      </c>
      <c r="R30" s="93">
        <v>-13679.324334715133</v>
      </c>
      <c r="S30" s="93">
        <v>54077.846637612303</v>
      </c>
      <c r="T30" s="94">
        <v>1487.5051767235789</v>
      </c>
    </row>
    <row r="31" spans="1:21" x14ac:dyDescent="0.2">
      <c r="L31" s="78"/>
      <c r="M31" s="95">
        <v>12590.394968831753</v>
      </c>
      <c r="N31" s="96">
        <v>25084.139799674555</v>
      </c>
      <c r="O31" s="96">
        <v>1633.3940488250639</v>
      </c>
      <c r="P31" s="97">
        <v>11925.49284068606</v>
      </c>
      <c r="Q31" s="97">
        <v>-8127.8794386610425</v>
      </c>
      <c r="R31" s="97">
        <v>7496.9125463786577</v>
      </c>
      <c r="S31" s="97">
        <v>-6095.9095789957746</v>
      </c>
      <c r="T31" s="98">
        <v>-44506.545186739269</v>
      </c>
    </row>
    <row r="32" spans="1:21" x14ac:dyDescent="0.2">
      <c r="L32" s="96"/>
      <c r="M32" s="95">
        <v>-14490.115334962316</v>
      </c>
      <c r="N32" s="96">
        <v>1633.3940488250639</v>
      </c>
      <c r="O32" s="96">
        <v>28713.904352619138</v>
      </c>
      <c r="P32" s="97">
        <v>-13825.213206816621</v>
      </c>
      <c r="Q32" s="97">
        <v>92937.960909990943</v>
      </c>
      <c r="R32" s="97">
        <v>-39404.578955320329</v>
      </c>
      <c r="S32" s="97">
        <v>-107161.74992764776</v>
      </c>
      <c r="T32" s="99">
        <v>51596.398113311887</v>
      </c>
    </row>
    <row r="33" spans="1:20" x14ac:dyDescent="0.2">
      <c r="C33" s="74">
        <f t="array" ref="C33:E40">TRANSPOSE(C28:J30)</f>
        <v>-3.4891526037401878E-4</v>
      </c>
      <c r="D33" s="75">
        <v>0</v>
      </c>
      <c r="E33" s="76">
        <v>-3.1775140629264776E-4</v>
      </c>
      <c r="H33" s="86">
        <f t="array" ref="H33:J40">MMULT(Rascunho!C33:E40,'MEF 6'!K16:M18)</f>
        <v>-26.839635413386059</v>
      </c>
      <c r="I33" s="87">
        <v>-8.051890624015817</v>
      </c>
      <c r="J33" s="88">
        <v>-8.5548455540328234</v>
      </c>
      <c r="L33" s="78" t="s">
        <v>73</v>
      </c>
      <c r="M33" s="95">
        <v>-398.57581084019603</v>
      </c>
      <c r="N33" s="96">
        <v>11925.49284068606</v>
      </c>
      <c r="O33" s="96">
        <v>-13825.213206816621</v>
      </c>
      <c r="P33" s="97">
        <v>28713.904352619142</v>
      </c>
      <c r="Q33" s="97">
        <v>-37372.609095655069</v>
      </c>
      <c r="R33" s="97">
        <v>66522.352734342567</v>
      </c>
      <c r="S33" s="97">
        <v>51596.398113311887</v>
      </c>
      <c r="T33" s="98">
        <v>-107161.74992764776</v>
      </c>
    </row>
    <row r="34" spans="1:20" x14ac:dyDescent="0.2">
      <c r="B34" s="2"/>
      <c r="C34" s="77">
        <v>0</v>
      </c>
      <c r="D34" s="78">
        <v>-3.1775140629264776E-4</v>
      </c>
      <c r="E34" s="79">
        <v>-3.4891526037401878E-4</v>
      </c>
      <c r="H34" s="89">
        <v>-7.3327247605995627</v>
      </c>
      <c r="I34" s="2">
        <v>-24.442415868665211</v>
      </c>
      <c r="J34" s="90">
        <v>-9.3938723946851201</v>
      </c>
      <c r="L34" s="78"/>
      <c r="M34" s="95">
        <v>-67031.218061738517</v>
      </c>
      <c r="N34" s="96">
        <v>-8127.8794386610425</v>
      </c>
      <c r="O34" s="96">
        <v>92937.960909990943</v>
      </c>
      <c r="P34" s="97">
        <v>-37372.609095655062</v>
      </c>
      <c r="Q34" s="97">
        <v>320942.44921968406</v>
      </c>
      <c r="R34" s="97">
        <v>-93975.987422079372</v>
      </c>
      <c r="S34" s="97">
        <v>-346849.19206793653</v>
      </c>
      <c r="T34" s="98">
        <v>139476.47595639547</v>
      </c>
    </row>
    <row r="35" spans="1:20" x14ac:dyDescent="0.2">
      <c r="B35" s="78" t="s">
        <v>68</v>
      </c>
      <c r="C35" s="80">
        <v>3.4891526037401878E-4</v>
      </c>
      <c r="D35" s="81">
        <v>0</v>
      </c>
      <c r="E35" s="79">
        <v>-3.4891526037401883E-4</v>
      </c>
      <c r="G35" s="51" t="s">
        <v>69</v>
      </c>
      <c r="H35" s="89">
        <v>26.839635413386059</v>
      </c>
      <c r="I35" s="2">
        <v>8.051890624015817</v>
      </c>
      <c r="J35" s="90">
        <v>-9.3938723946851219</v>
      </c>
      <c r="L35" s="78"/>
      <c r="M35" s="95">
        <v>-13679.324334715137</v>
      </c>
      <c r="N35" s="96">
        <v>7496.9125463786531</v>
      </c>
      <c r="O35" s="96">
        <v>-39404.578955320329</v>
      </c>
      <c r="P35" s="97">
        <v>66522.352734342567</v>
      </c>
      <c r="Q35" s="97">
        <v>-93975.987422079372</v>
      </c>
      <c r="R35" s="97">
        <v>174245.53496286366</v>
      </c>
      <c r="S35" s="97">
        <v>147059.89071211484</v>
      </c>
      <c r="T35" s="98">
        <v>-248264.80024358493</v>
      </c>
    </row>
    <row r="36" spans="1:20" x14ac:dyDescent="0.2">
      <c r="B36" s="85"/>
      <c r="C36" s="80">
        <v>0</v>
      </c>
      <c r="D36" s="81">
        <v>-3.4891526037401883E-4</v>
      </c>
      <c r="E36" s="79">
        <v>3.4891526037401878E-4</v>
      </c>
      <c r="H36" s="89">
        <v>-8.0518906240158188</v>
      </c>
      <c r="I36" s="2">
        <v>-26.839635413386063</v>
      </c>
      <c r="J36" s="90">
        <v>9.3938723946851201</v>
      </c>
      <c r="L36" s="78"/>
      <c r="M36" s="95">
        <v>54077.846637612303</v>
      </c>
      <c r="N36" s="96">
        <v>-6095.9095789957782</v>
      </c>
      <c r="O36" s="96">
        <v>-107161.74992764776</v>
      </c>
      <c r="P36" s="97">
        <v>51596.398113311887</v>
      </c>
      <c r="Q36" s="97">
        <v>-346849.19206793653</v>
      </c>
      <c r="R36" s="97">
        <v>147059.89071211484</v>
      </c>
      <c r="S36" s="97">
        <v>399933.09535797196</v>
      </c>
      <c r="T36" s="98">
        <v>-192560.37924643094</v>
      </c>
    </row>
    <row r="37" spans="1:20" x14ac:dyDescent="0.2">
      <c r="B37" s="2"/>
      <c r="C37" s="77">
        <v>1.3021694792519621E-3</v>
      </c>
      <c r="D37" s="78">
        <v>0</v>
      </c>
      <c r="E37" s="79">
        <v>-6.3550281258529552E-4</v>
      </c>
      <c r="H37" s="89">
        <v>100.1668830193817</v>
      </c>
      <c r="I37" s="2">
        <v>30.050064905814505</v>
      </c>
      <c r="J37" s="90">
        <v>-17.109691108065647</v>
      </c>
      <c r="L37" s="2"/>
      <c r="M37" s="100">
        <v>1487.5051767235827</v>
      </c>
      <c r="N37" s="101">
        <v>-44506.545186739269</v>
      </c>
      <c r="O37" s="101">
        <v>51596.398113311887</v>
      </c>
      <c r="P37" s="101">
        <v>-107161.74992764778</v>
      </c>
      <c r="Q37" s="101">
        <v>139476.47595639547</v>
      </c>
      <c r="R37" s="101">
        <v>-248264.80024358493</v>
      </c>
      <c r="S37" s="101">
        <v>-192560.37924643094</v>
      </c>
      <c r="T37" s="102">
        <v>399933.09535797196</v>
      </c>
    </row>
    <row r="38" spans="1:20" x14ac:dyDescent="0.2">
      <c r="B38" s="2"/>
      <c r="C38" s="77">
        <v>0</v>
      </c>
      <c r="D38" s="78">
        <v>-6.3550281258529552E-4</v>
      </c>
      <c r="E38" s="79">
        <v>1.3021694792519621E-3</v>
      </c>
      <c r="H38" s="89">
        <v>-14.665449521199125</v>
      </c>
      <c r="I38" s="2">
        <v>-48.884831737330423</v>
      </c>
      <c r="J38" s="90">
        <v>35.058409056783596</v>
      </c>
    </row>
    <row r="39" spans="1:20" x14ac:dyDescent="0.2">
      <c r="B39" s="85"/>
      <c r="C39" s="77">
        <v>-1.3021694792519621E-3</v>
      </c>
      <c r="D39" s="78">
        <v>0</v>
      </c>
      <c r="E39" s="79">
        <v>1.3021694792519621E-3</v>
      </c>
      <c r="H39" s="89">
        <v>-100.1668830193817</v>
      </c>
      <c r="I39" s="2">
        <v>-30.050064905814505</v>
      </c>
      <c r="J39" s="90">
        <v>35.058409056783596</v>
      </c>
    </row>
    <row r="40" spans="1:20" x14ac:dyDescent="0.2">
      <c r="B40" s="2"/>
      <c r="C40" s="82">
        <v>0</v>
      </c>
      <c r="D40" s="83">
        <v>1.3021694792519621E-3</v>
      </c>
      <c r="E40" s="84">
        <v>-1.3021694792519621E-3</v>
      </c>
      <c r="H40" s="82">
        <v>30.050064905814505</v>
      </c>
      <c r="I40" s="83">
        <v>100.1668830193817</v>
      </c>
      <c r="J40" s="84">
        <v>-35.058409056783596</v>
      </c>
    </row>
    <row r="42" spans="1:20" ht="30" x14ac:dyDescent="0.4">
      <c r="A42" s="130" t="s">
        <v>96</v>
      </c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</row>
    <row r="43" spans="1:20" ht="13.5" thickBot="1" x14ac:dyDescent="0.25"/>
    <row r="44" spans="1:20" ht="13.5" thickBot="1" x14ac:dyDescent="0.25">
      <c r="A44" s="54"/>
      <c r="B44" s="59">
        <f>MMULT(B7:E7,P4:P7)</f>
        <v>302.83121635129675</v>
      </c>
      <c r="C44" s="60">
        <f>MMULT(B8:E8,P4:P7)</f>
        <v>0</v>
      </c>
      <c r="D44" s="54"/>
      <c r="E44" s="52" t="s">
        <v>50</v>
      </c>
      <c r="F44" s="61">
        <f>MDETERM(B44:C45)</f>
        <v>227123.41226347256</v>
      </c>
      <c r="H44" s="110" t="s">
        <v>30</v>
      </c>
      <c r="I44" s="49">
        <v>1</v>
      </c>
      <c r="J44" s="49">
        <v>2</v>
      </c>
      <c r="K44" s="49">
        <v>3</v>
      </c>
      <c r="L44" s="49">
        <v>4</v>
      </c>
    </row>
    <row r="45" spans="1:20" ht="13.5" thickBot="1" x14ac:dyDescent="0.25">
      <c r="A45" s="52" t="s">
        <v>51</v>
      </c>
      <c r="B45" s="62">
        <f>MMULT(B7:E7,Q4:Q7)</f>
        <v>302.8312163512968</v>
      </c>
      <c r="C45" s="63">
        <f>MMULT(B8:E8,Q4:Q7)</f>
        <v>750</v>
      </c>
      <c r="D45" s="54"/>
      <c r="E45" s="54"/>
      <c r="F45" s="54"/>
      <c r="H45" s="64" t="s">
        <v>64</v>
      </c>
      <c r="I45" s="86">
        <f t="array" ref="I45:L45">TRANSPOSE(P4:P7)</f>
        <v>-0.10566243270259354</v>
      </c>
      <c r="J45" s="87">
        <v>0.10566243270259354</v>
      </c>
      <c r="K45" s="87">
        <v>0.39433756729740643</v>
      </c>
      <c r="L45" s="88">
        <v>-0.39433756729740643</v>
      </c>
    </row>
    <row r="46" spans="1:20" x14ac:dyDescent="0.2">
      <c r="H46" s="64" t="s">
        <v>65</v>
      </c>
      <c r="I46" s="82">
        <f t="array" ref="I46:L46">TRANSPOSE(Q4:Q7)</f>
        <v>-0.10566243270259354</v>
      </c>
      <c r="J46" s="83">
        <v>-0.39433756729740643</v>
      </c>
      <c r="K46" s="83">
        <v>0.39433756729740643</v>
      </c>
      <c r="L46" s="84">
        <v>0.10566243270259354</v>
      </c>
    </row>
    <row r="47" spans="1:20" ht="13.5" thickBot="1" x14ac:dyDescent="0.25"/>
    <row r="48" spans="1:20" x14ac:dyDescent="0.2">
      <c r="A48" s="54"/>
      <c r="B48" s="59">
        <f t="array" ref="B48:C49">MINVERSE(B44:C45)</f>
        <v>3.3021694792519625E-3</v>
      </c>
      <c r="C48" s="60">
        <v>0</v>
      </c>
      <c r="E48" s="106" t="s">
        <v>82</v>
      </c>
      <c r="F48" s="58">
        <v>10</v>
      </c>
      <c r="H48" s="64" t="s">
        <v>66</v>
      </c>
      <c r="I48" s="86">
        <f t="array" ref="I48:L49">MMULT(B48:C49,I45:L46)</f>
        <v>-3.4891526037401883E-4</v>
      </c>
      <c r="J48" s="87">
        <v>3.4891526037401883E-4</v>
      </c>
      <c r="K48" s="87">
        <v>1.3021694792519623E-3</v>
      </c>
      <c r="L48" s="88">
        <v>-1.3021694792519623E-3</v>
      </c>
    </row>
    <row r="49" spans="1:20" ht="13.5" thickBot="1" x14ac:dyDescent="0.25">
      <c r="A49" s="52" t="s">
        <v>61</v>
      </c>
      <c r="B49" s="62">
        <v>-1.3333333333333335E-3</v>
      </c>
      <c r="C49" s="63">
        <v>1.3333333333333333E-3</v>
      </c>
      <c r="H49" s="64" t="s">
        <v>67</v>
      </c>
      <c r="I49" s="82">
        <v>2.7105054312137611E-20</v>
      </c>
      <c r="J49" s="83">
        <v>-6.6666666666666664E-4</v>
      </c>
      <c r="K49" s="83">
        <v>-1.0842021724855044E-19</v>
      </c>
      <c r="L49" s="84">
        <v>6.6666666666666675E-4</v>
      </c>
    </row>
    <row r="52" spans="1:20" ht="13.5" thickBot="1" x14ac:dyDescent="0.25">
      <c r="B52" s="49"/>
      <c r="C52" s="49">
        <v>11</v>
      </c>
      <c r="D52" s="49">
        <v>12</v>
      </c>
      <c r="E52" s="49">
        <v>21</v>
      </c>
      <c r="F52" s="49">
        <v>22</v>
      </c>
      <c r="G52" s="49">
        <v>31</v>
      </c>
      <c r="H52" s="49">
        <v>32</v>
      </c>
      <c r="I52" s="49">
        <v>41</v>
      </c>
      <c r="J52" s="49">
        <v>42</v>
      </c>
    </row>
    <row r="53" spans="1:20" x14ac:dyDescent="0.2">
      <c r="A53" s="51"/>
      <c r="B53" s="49">
        <v>1</v>
      </c>
      <c r="C53" s="65">
        <f>I48</f>
        <v>-3.4891526037401883E-4</v>
      </c>
      <c r="D53" s="66">
        <f>0</f>
        <v>0</v>
      </c>
      <c r="E53" s="66">
        <f>J48</f>
        <v>3.4891526037401883E-4</v>
      </c>
      <c r="F53" s="66">
        <f>0</f>
        <v>0</v>
      </c>
      <c r="G53" s="66">
        <f>K48</f>
        <v>1.3021694792519623E-3</v>
      </c>
      <c r="H53" s="66">
        <f>0</f>
        <v>0</v>
      </c>
      <c r="I53" s="66">
        <f>L48</f>
        <v>-1.3021694792519623E-3</v>
      </c>
      <c r="J53" s="67">
        <f>0</f>
        <v>0</v>
      </c>
    </row>
    <row r="54" spans="1:20" x14ac:dyDescent="0.2">
      <c r="A54" s="64" t="s">
        <v>81</v>
      </c>
      <c r="B54" s="49">
        <v>2</v>
      </c>
      <c r="C54" s="68">
        <f>0</f>
        <v>0</v>
      </c>
      <c r="D54" s="73">
        <f>C55</f>
        <v>2.7105054312137611E-20</v>
      </c>
      <c r="E54" s="3">
        <f>0</f>
        <v>0</v>
      </c>
      <c r="F54" s="3">
        <f>E55</f>
        <v>-6.6666666666666664E-4</v>
      </c>
      <c r="G54" s="3">
        <f>0</f>
        <v>0</v>
      </c>
      <c r="H54" s="3">
        <f>G55</f>
        <v>-1.0842021724855044E-19</v>
      </c>
      <c r="I54" s="3">
        <f>0</f>
        <v>0</v>
      </c>
      <c r="J54" s="69">
        <f>I55</f>
        <v>6.6666666666666675E-4</v>
      </c>
    </row>
    <row r="55" spans="1:20" ht="13.5" thickBot="1" x14ac:dyDescent="0.25">
      <c r="B55" s="49">
        <v>3</v>
      </c>
      <c r="C55" s="72">
        <f>I49</f>
        <v>2.7105054312137611E-20</v>
      </c>
      <c r="D55" s="70">
        <f>C53</f>
        <v>-3.4891526037401883E-4</v>
      </c>
      <c r="E55" s="70">
        <f>J49</f>
        <v>-6.6666666666666664E-4</v>
      </c>
      <c r="F55" s="70">
        <f>E53</f>
        <v>3.4891526037401883E-4</v>
      </c>
      <c r="G55" s="70">
        <f>K49</f>
        <v>-1.0842021724855044E-19</v>
      </c>
      <c r="H55" s="70">
        <f>G53</f>
        <v>1.3021694792519623E-3</v>
      </c>
      <c r="I55" s="70">
        <f>L49</f>
        <v>6.6666666666666675E-4</v>
      </c>
      <c r="J55" s="71">
        <f>I53</f>
        <v>-1.3021694792519623E-3</v>
      </c>
      <c r="L55" s="51"/>
      <c r="M55" s="91">
        <f t="array" ref="M55:T62">MMULT(H58:J65,C53:J55)*F44*'MEF 6'!R4</f>
        <v>21269.558779717885</v>
      </c>
      <c r="N55" s="92">
        <v>-1.0739947414336435E-12</v>
      </c>
      <c r="O55" s="92">
        <v>-21269.558779717885</v>
      </c>
      <c r="P55" s="93">
        <v>12191.81915799156</v>
      </c>
      <c r="Q55" s="93">
        <v>-79379.074020479835</v>
      </c>
      <c r="R55" s="93">
        <v>4.1410226453117353E-12</v>
      </c>
      <c r="S55" s="93">
        <v>79379.074020479835</v>
      </c>
      <c r="T55" s="94">
        <v>-12191.819157991566</v>
      </c>
    </row>
    <row r="56" spans="1:20" x14ac:dyDescent="0.2">
      <c r="L56" s="78"/>
      <c r="M56" s="95">
        <v>-1.0739947414336435E-12</v>
      </c>
      <c r="N56" s="96">
        <v>7444.3455729012585</v>
      </c>
      <c r="O56" s="96">
        <v>14223.78901765682</v>
      </c>
      <c r="P56" s="97">
        <v>-7444.3455729012612</v>
      </c>
      <c r="Q56" s="97">
        <v>4.1631592625149977E-12</v>
      </c>
      <c r="R56" s="97">
        <v>-27782.675907167944</v>
      </c>
      <c r="S56" s="97">
        <v>-14223.789017656827</v>
      </c>
      <c r="T56" s="98">
        <v>27782.675907167944</v>
      </c>
    </row>
    <row r="57" spans="1:20" x14ac:dyDescent="0.2">
      <c r="L57" s="96"/>
      <c r="M57" s="95">
        <v>-21269.558779717885</v>
      </c>
      <c r="N57" s="96">
        <v>14223.789017656822</v>
      </c>
      <c r="O57" s="96">
        <v>48446.719221500927</v>
      </c>
      <c r="P57" s="97">
        <v>-26415.60817564838</v>
      </c>
      <c r="Q57" s="97">
        <v>79379.074020479835</v>
      </c>
      <c r="R57" s="97">
        <v>-53083.903290035487</v>
      </c>
      <c r="S57" s="97">
        <v>-106556.23446226287</v>
      </c>
      <c r="T57" s="99">
        <v>65275.722448027045</v>
      </c>
    </row>
    <row r="58" spans="1:20" x14ac:dyDescent="0.2">
      <c r="C58" s="74">
        <f t="array" ref="C58:E65">TRANSPOSE(C53:J55)</f>
        <v>-3.4891526037401883E-4</v>
      </c>
      <c r="D58" s="75">
        <v>0</v>
      </c>
      <c r="E58" s="76">
        <v>2.7105054312137611E-20</v>
      </c>
      <c r="H58" s="86">
        <f t="array" ref="H58:J65">MMULT(C58:E65,'MEF 6'!K16:M18)</f>
        <v>-26.839635413386063</v>
      </c>
      <c r="I58" s="87">
        <v>-8.0518906240158188</v>
      </c>
      <c r="J58" s="88">
        <v>7.2975146224985872E-16</v>
      </c>
      <c r="L58" s="78" t="s">
        <v>72</v>
      </c>
      <c r="M58" s="95">
        <v>12191.81915799156</v>
      </c>
      <c r="N58" s="96">
        <v>-7444.3455729012612</v>
      </c>
      <c r="O58" s="96">
        <v>-26415.608175648376</v>
      </c>
      <c r="P58" s="97">
        <v>85093.37540656708</v>
      </c>
      <c r="Q58" s="97">
        <v>-45500.488534316115</v>
      </c>
      <c r="R58" s="97">
        <v>27782.675907167955</v>
      </c>
      <c r="S58" s="97">
        <v>59724.277551972933</v>
      </c>
      <c r="T58" s="98">
        <v>-105431.70574083379</v>
      </c>
    </row>
    <row r="59" spans="1:20" x14ac:dyDescent="0.2">
      <c r="B59" s="2"/>
      <c r="C59" s="77">
        <v>0</v>
      </c>
      <c r="D59" s="78">
        <v>2.7105054312137611E-20</v>
      </c>
      <c r="E59" s="79">
        <v>-3.4891526037401883E-4</v>
      </c>
      <c r="H59" s="89">
        <v>6.2550125335702172E-16</v>
      </c>
      <c r="I59" s="2">
        <v>2.0850041778567393E-15</v>
      </c>
      <c r="J59" s="90">
        <v>-9.3938723946851219</v>
      </c>
      <c r="L59" s="78"/>
      <c r="M59" s="95">
        <v>-79379.074020479835</v>
      </c>
      <c r="N59" s="96">
        <v>4.1631592625149977E-12</v>
      </c>
      <c r="O59" s="96">
        <v>79379.074020479835</v>
      </c>
      <c r="P59" s="97">
        <v>-45500.488534316115</v>
      </c>
      <c r="Q59" s="97">
        <v>296246.73730220151</v>
      </c>
      <c r="R59" s="97">
        <v>-1.6032811768368629E-11</v>
      </c>
      <c r="S59" s="97">
        <v>-296246.73730220151</v>
      </c>
      <c r="T59" s="98">
        <v>45500.488534316137</v>
      </c>
    </row>
    <row r="60" spans="1:20" x14ac:dyDescent="0.2">
      <c r="B60" s="78" t="s">
        <v>68</v>
      </c>
      <c r="C60" s="80">
        <v>3.4891526037401883E-4</v>
      </c>
      <c r="D60" s="81">
        <v>0</v>
      </c>
      <c r="E60" s="79">
        <v>-6.6666666666666664E-4</v>
      </c>
      <c r="G60" s="51" t="s">
        <v>69</v>
      </c>
      <c r="H60" s="89">
        <v>26.839635413386063</v>
      </c>
      <c r="I60" s="2">
        <v>8.0518906240158188</v>
      </c>
      <c r="J60" s="90">
        <v>-17.948717948717949</v>
      </c>
      <c r="L60" s="78"/>
      <c r="M60" s="95">
        <v>4.1410226453117353E-12</v>
      </c>
      <c r="N60" s="96">
        <v>-27782.675907167944</v>
      </c>
      <c r="O60" s="96">
        <v>-53083.903290035465</v>
      </c>
      <c r="P60" s="97">
        <v>27782.675907167955</v>
      </c>
      <c r="Q60" s="97">
        <v>-1.6032811768368629E-11</v>
      </c>
      <c r="R60" s="97">
        <v>103686.35805577053</v>
      </c>
      <c r="S60" s="97">
        <v>53083.903290035487</v>
      </c>
      <c r="T60" s="98">
        <v>-103686.35805577054</v>
      </c>
    </row>
    <row r="61" spans="1:20" x14ac:dyDescent="0.2">
      <c r="B61" s="85"/>
      <c r="C61" s="80">
        <v>0</v>
      </c>
      <c r="D61" s="81">
        <v>-6.6666666666666664E-4</v>
      </c>
      <c r="E61" s="79">
        <v>3.4891526037401883E-4</v>
      </c>
      <c r="H61" s="89">
        <v>-15.384615384615383</v>
      </c>
      <c r="I61" s="2">
        <v>-51.282051282051277</v>
      </c>
      <c r="J61" s="90">
        <v>9.3938723946851219</v>
      </c>
      <c r="L61" s="78"/>
      <c r="M61" s="95">
        <v>79379.074020479835</v>
      </c>
      <c r="N61" s="96">
        <v>-14223.789017656825</v>
      </c>
      <c r="O61" s="96">
        <v>-106556.23446226287</v>
      </c>
      <c r="P61" s="97">
        <v>59724.277551972933</v>
      </c>
      <c r="Q61" s="97">
        <v>-296246.73730220151</v>
      </c>
      <c r="R61" s="97">
        <v>53083.903290035487</v>
      </c>
      <c r="S61" s="97">
        <v>323423.89774398459</v>
      </c>
      <c r="T61" s="98">
        <v>-98584.391824351609</v>
      </c>
    </row>
    <row r="62" spans="1:20" x14ac:dyDescent="0.2">
      <c r="B62" s="2"/>
      <c r="C62" s="77">
        <v>1.3021694792519623E-3</v>
      </c>
      <c r="D62" s="78">
        <v>0</v>
      </c>
      <c r="E62" s="79">
        <v>-1.0842021724855044E-19</v>
      </c>
      <c r="H62" s="89">
        <v>100.16688301938171</v>
      </c>
      <c r="I62" s="2">
        <v>30.050064905814512</v>
      </c>
      <c r="J62" s="90">
        <v>-2.9190058489994349E-15</v>
      </c>
      <c r="L62" s="2"/>
      <c r="M62" s="100">
        <v>-12191.819157991566</v>
      </c>
      <c r="N62" s="101">
        <v>27782.675907167944</v>
      </c>
      <c r="O62" s="101">
        <v>65275.722448027038</v>
      </c>
      <c r="P62" s="101">
        <v>-105431.70574083379</v>
      </c>
      <c r="Q62" s="101">
        <v>45500.488534316137</v>
      </c>
      <c r="R62" s="101">
        <v>-103686.35805577054</v>
      </c>
      <c r="S62" s="101">
        <v>-98584.391824351609</v>
      </c>
      <c r="T62" s="102">
        <v>181335.38788943636</v>
      </c>
    </row>
    <row r="63" spans="1:20" x14ac:dyDescent="0.2">
      <c r="B63" s="2"/>
      <c r="C63" s="77">
        <v>0</v>
      </c>
      <c r="D63" s="78">
        <v>-1.0842021724855044E-19</v>
      </c>
      <c r="E63" s="79">
        <v>1.3021694792519623E-3</v>
      </c>
      <c r="H63" s="89">
        <v>-2.5020050134280869E-15</v>
      </c>
      <c r="I63" s="2">
        <v>-8.3400167114269571E-15</v>
      </c>
      <c r="J63" s="90">
        <v>35.058409056783596</v>
      </c>
    </row>
    <row r="64" spans="1:20" x14ac:dyDescent="0.2">
      <c r="B64" s="85"/>
      <c r="C64" s="77">
        <v>-1.3021694792519623E-3</v>
      </c>
      <c r="D64" s="78">
        <v>0</v>
      </c>
      <c r="E64" s="79">
        <v>6.6666666666666675E-4</v>
      </c>
      <c r="H64" s="89">
        <v>-100.16688301938171</v>
      </c>
      <c r="I64" s="2">
        <v>-30.050064905814512</v>
      </c>
      <c r="J64" s="90">
        <v>17.948717948717949</v>
      </c>
    </row>
    <row r="65" spans="1:20" x14ac:dyDescent="0.2">
      <c r="B65" s="2"/>
      <c r="C65" s="82">
        <v>0</v>
      </c>
      <c r="D65" s="83">
        <v>6.6666666666666675E-4</v>
      </c>
      <c r="E65" s="84">
        <v>-1.3021694792519623E-3</v>
      </c>
      <c r="H65" s="82">
        <v>15.384615384615385</v>
      </c>
      <c r="I65" s="83">
        <v>51.282051282051285</v>
      </c>
      <c r="J65" s="84">
        <v>-35.058409056783596</v>
      </c>
    </row>
    <row r="67" spans="1:20" ht="30" x14ac:dyDescent="0.4">
      <c r="A67" s="130" t="s">
        <v>97</v>
      </c>
      <c r="B67" s="130"/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S67" s="130"/>
      <c r="T67" s="130"/>
    </row>
    <row r="68" spans="1:20" ht="13.5" thickBot="1" x14ac:dyDescent="0.25"/>
    <row r="69" spans="1:20" ht="13.5" thickBot="1" x14ac:dyDescent="0.25">
      <c r="A69" s="54"/>
      <c r="B69" s="59">
        <f>MMULT(B7:E7,L12:L15)</f>
        <v>447.16878364870325</v>
      </c>
      <c r="C69" s="60">
        <f>MMULT(B8:E8,L12:L15)</f>
        <v>0</v>
      </c>
      <c r="D69" s="54"/>
      <c r="E69" s="52" t="s">
        <v>52</v>
      </c>
      <c r="F69" s="61">
        <f>MDETERM(B69:C70)</f>
        <v>335376.58773652744</v>
      </c>
      <c r="H69" s="110" t="s">
        <v>30</v>
      </c>
      <c r="I69" s="49">
        <v>1</v>
      </c>
      <c r="J69" s="49">
        <v>2</v>
      </c>
      <c r="K69" s="49">
        <v>3</v>
      </c>
      <c r="L69" s="49">
        <v>4</v>
      </c>
    </row>
    <row r="70" spans="1:20" ht="13.5" thickBot="1" x14ac:dyDescent="0.25">
      <c r="A70" s="52" t="s">
        <v>53</v>
      </c>
      <c r="B70" s="62">
        <f>MMULT(B7:E7,M12:M15)</f>
        <v>447.16878364870325</v>
      </c>
      <c r="C70" s="63">
        <f>MMULT(B8:E8,M12:M15)</f>
        <v>750</v>
      </c>
      <c r="D70" s="54"/>
      <c r="E70" s="54"/>
      <c r="F70" s="54"/>
      <c r="H70" s="64" t="s">
        <v>64</v>
      </c>
      <c r="I70" s="86">
        <f t="array" ref="I70:L70">TRANSPOSE(L12:L15)</f>
        <v>-0.39433756729740643</v>
      </c>
      <c r="J70" s="87">
        <v>0.39433756729740643</v>
      </c>
      <c r="K70" s="87">
        <v>0.10566243270259354</v>
      </c>
      <c r="L70" s="88">
        <v>-0.10566243270259354</v>
      </c>
    </row>
    <row r="71" spans="1:20" x14ac:dyDescent="0.2">
      <c r="A71" s="54"/>
      <c r="B71" s="54"/>
      <c r="C71" s="54"/>
      <c r="D71" s="54"/>
      <c r="H71" s="64" t="s">
        <v>65</v>
      </c>
      <c r="I71" s="82">
        <f t="array" ref="I71:L71">TRANSPOSE(M12:M15)</f>
        <v>-0.39433756729740643</v>
      </c>
      <c r="J71" s="83">
        <v>-0.10566243270259354</v>
      </c>
      <c r="K71" s="83">
        <v>0.10566243270259354</v>
      </c>
      <c r="L71" s="84">
        <v>0.39433756729740643</v>
      </c>
    </row>
    <row r="72" spans="1:20" ht="13.5" thickBot="1" x14ac:dyDescent="0.25">
      <c r="A72" s="54"/>
      <c r="B72" s="54"/>
      <c r="C72" s="54"/>
      <c r="D72" s="54"/>
      <c r="E72" s="54"/>
      <c r="F72" s="54"/>
    </row>
    <row r="73" spans="1:20" x14ac:dyDescent="0.2">
      <c r="A73" s="54"/>
      <c r="B73" s="59">
        <f t="array" ref="B73:C74">MINVERSE(B69:C70)</f>
        <v>2.236292059209576E-3</v>
      </c>
      <c r="C73" s="60">
        <v>0</v>
      </c>
      <c r="E73" s="106" t="s">
        <v>82</v>
      </c>
      <c r="F73" s="58">
        <v>10</v>
      </c>
      <c r="H73" s="64" t="s">
        <v>66</v>
      </c>
      <c r="I73" s="86">
        <f t="array" ref="I73:L74">MMULT(B73:C74,I70:L71)</f>
        <v>-8.8185397039521182E-4</v>
      </c>
      <c r="J73" s="87">
        <v>8.8185397039521182E-4</v>
      </c>
      <c r="K73" s="87">
        <v>2.3629205920957616E-4</v>
      </c>
      <c r="L73" s="88">
        <v>-2.3629205920957616E-4</v>
      </c>
    </row>
    <row r="74" spans="1:20" ht="13.5" thickBot="1" x14ac:dyDescent="0.25">
      <c r="A74" s="52" t="s">
        <v>62</v>
      </c>
      <c r="B74" s="62">
        <v>-1.3333333333333333E-3</v>
      </c>
      <c r="C74" s="63">
        <v>1.3333333333333333E-3</v>
      </c>
      <c r="H74" s="64" t="s">
        <v>67</v>
      </c>
      <c r="I74" s="82">
        <v>0</v>
      </c>
      <c r="J74" s="83">
        <v>-6.6666666666666654E-4</v>
      </c>
      <c r="K74" s="83">
        <v>0</v>
      </c>
      <c r="L74" s="84">
        <v>6.6666666666666654E-4</v>
      </c>
    </row>
    <row r="77" spans="1:20" ht="13.5" thickBot="1" x14ac:dyDescent="0.25">
      <c r="B77" s="49"/>
      <c r="C77" s="49">
        <v>11</v>
      </c>
      <c r="D77" s="49">
        <v>12</v>
      </c>
      <c r="E77" s="49">
        <v>21</v>
      </c>
      <c r="F77" s="49">
        <v>22</v>
      </c>
      <c r="G77" s="49">
        <v>31</v>
      </c>
      <c r="H77" s="49">
        <v>32</v>
      </c>
      <c r="I77" s="49">
        <v>41</v>
      </c>
      <c r="J77" s="49">
        <v>42</v>
      </c>
    </row>
    <row r="78" spans="1:20" x14ac:dyDescent="0.2">
      <c r="A78" s="51"/>
      <c r="B78" s="49">
        <v>1</v>
      </c>
      <c r="C78" s="65">
        <f>I73</f>
        <v>-8.8185397039521182E-4</v>
      </c>
      <c r="D78" s="66">
        <f>0</f>
        <v>0</v>
      </c>
      <c r="E78" s="66">
        <f>J73</f>
        <v>8.8185397039521182E-4</v>
      </c>
      <c r="F78" s="66">
        <f>0</f>
        <v>0</v>
      </c>
      <c r="G78" s="66">
        <f>K73</f>
        <v>2.3629205920957616E-4</v>
      </c>
      <c r="H78" s="66">
        <f>0</f>
        <v>0</v>
      </c>
      <c r="I78" s="66">
        <f>L73</f>
        <v>-2.3629205920957616E-4</v>
      </c>
      <c r="J78" s="67">
        <f>0</f>
        <v>0</v>
      </c>
    </row>
    <row r="79" spans="1:20" x14ac:dyDescent="0.2">
      <c r="A79" s="64" t="s">
        <v>81</v>
      </c>
      <c r="B79" s="49">
        <v>2</v>
      </c>
      <c r="C79" s="68">
        <f>0</f>
        <v>0</v>
      </c>
      <c r="D79" s="73">
        <f>C80</f>
        <v>0</v>
      </c>
      <c r="E79" s="3">
        <f>0</f>
        <v>0</v>
      </c>
      <c r="F79" s="3">
        <f>E80</f>
        <v>-6.6666666666666654E-4</v>
      </c>
      <c r="G79" s="3">
        <f>0</f>
        <v>0</v>
      </c>
      <c r="H79" s="3">
        <f>G80</f>
        <v>0</v>
      </c>
      <c r="I79" s="3">
        <f>0</f>
        <v>0</v>
      </c>
      <c r="J79" s="69">
        <f>I80</f>
        <v>6.6666666666666654E-4</v>
      </c>
    </row>
    <row r="80" spans="1:20" ht="13.5" thickBot="1" x14ac:dyDescent="0.25">
      <c r="B80" s="49">
        <v>3</v>
      </c>
      <c r="C80" s="72">
        <f>I74</f>
        <v>0</v>
      </c>
      <c r="D80" s="70">
        <f>C78</f>
        <v>-8.8185397039521182E-4</v>
      </c>
      <c r="E80" s="70">
        <f>J74</f>
        <v>-6.6666666666666654E-4</v>
      </c>
      <c r="F80" s="70">
        <f>E78</f>
        <v>8.8185397039521182E-4</v>
      </c>
      <c r="G80" s="70">
        <f>K74</f>
        <v>0</v>
      </c>
      <c r="H80" s="70">
        <f>G78</f>
        <v>2.3629205920957616E-4</v>
      </c>
      <c r="I80" s="70">
        <f>L74</f>
        <v>6.6666666666666654E-4</v>
      </c>
      <c r="J80" s="71">
        <f>I78</f>
        <v>-2.3629205920957616E-4</v>
      </c>
      <c r="L80" s="51"/>
      <c r="M80" s="91">
        <f t="array" ref="M80:T87">MMULT(H83:J90,C78:J80)*F69*'MEF 6'!R4</f>
        <v>200623.93234454241</v>
      </c>
      <c r="N80" s="92">
        <v>0</v>
      </c>
      <c r="O80" s="92">
        <v>-200623.93234454241</v>
      </c>
      <c r="P80" s="93">
        <v>45500.488534316108</v>
      </c>
      <c r="Q80" s="93">
        <v>-53757.020654076332</v>
      </c>
      <c r="R80" s="93">
        <v>0</v>
      </c>
      <c r="S80" s="93">
        <v>53757.020654076332</v>
      </c>
      <c r="T80" s="94">
        <v>-45500.488534316108</v>
      </c>
    </row>
    <row r="81" spans="1:20" x14ac:dyDescent="0.2">
      <c r="L81" s="78"/>
      <c r="M81" s="95">
        <v>0</v>
      </c>
      <c r="N81" s="96">
        <v>70218.376320589858</v>
      </c>
      <c r="O81" s="96">
        <v>53083.903290035465</v>
      </c>
      <c r="P81" s="97">
        <v>-70218.376320589858</v>
      </c>
      <c r="Q81" s="97">
        <v>0</v>
      </c>
      <c r="R81" s="97">
        <v>-18814.957228926716</v>
      </c>
      <c r="S81" s="97">
        <v>-53083.903290035465</v>
      </c>
      <c r="T81" s="98">
        <v>18814.957228926716</v>
      </c>
    </row>
    <row r="82" spans="1:20" x14ac:dyDescent="0.2">
      <c r="L82" s="96"/>
      <c r="M82" s="95">
        <v>-200623.93234454241</v>
      </c>
      <c r="N82" s="96">
        <v>53083.90329003548</v>
      </c>
      <c r="O82" s="96">
        <v>240754.46421045167</v>
      </c>
      <c r="P82" s="97">
        <v>-98584.391824351595</v>
      </c>
      <c r="Q82" s="97">
        <v>53757.020654076332</v>
      </c>
      <c r="R82" s="97">
        <v>-14223.78901765682</v>
      </c>
      <c r="S82" s="97">
        <v>-93887.552519985591</v>
      </c>
      <c r="T82" s="99">
        <v>59724.277551972933</v>
      </c>
    </row>
    <row r="83" spans="1:20" x14ac:dyDescent="0.2">
      <c r="C83" s="74">
        <f t="array" ref="C83:E90">TRANSPOSE(C78:J80)</f>
        <v>-8.8185397039521182E-4</v>
      </c>
      <c r="D83" s="75">
        <v>0</v>
      </c>
      <c r="E83" s="76">
        <v>0</v>
      </c>
      <c r="H83" s="86">
        <f t="array" ref="H83:J90">MMULT(C83:E90,'MEF 6'!K16:M18)</f>
        <v>-67.834920799631675</v>
      </c>
      <c r="I83" s="87">
        <v>-20.350476239889502</v>
      </c>
      <c r="J83" s="88">
        <v>0</v>
      </c>
      <c r="L83" s="78" t="s">
        <v>71</v>
      </c>
      <c r="M83" s="95">
        <v>45500.488534316108</v>
      </c>
      <c r="N83" s="96">
        <v>-70218.376320589858</v>
      </c>
      <c r="O83" s="96">
        <v>-98584.391824351565</v>
      </c>
      <c r="P83" s="97">
        <v>184877.03879461627</v>
      </c>
      <c r="Q83" s="97">
        <v>-12191.819157991558</v>
      </c>
      <c r="R83" s="97">
        <v>18814.957228926716</v>
      </c>
      <c r="S83" s="97">
        <v>65275.722448027023</v>
      </c>
      <c r="T83" s="98">
        <v>-133473.61970295315</v>
      </c>
    </row>
    <row r="84" spans="1:20" x14ac:dyDescent="0.2">
      <c r="B84" s="2"/>
      <c r="C84" s="77">
        <v>0</v>
      </c>
      <c r="D84" s="78">
        <v>0</v>
      </c>
      <c r="E84" s="79">
        <v>-8.8185397039521182E-4</v>
      </c>
      <c r="H84" s="89">
        <v>0</v>
      </c>
      <c r="I84" s="2">
        <v>0</v>
      </c>
      <c r="J84" s="90">
        <v>-23.742222279871086</v>
      </c>
      <c r="L84" s="78"/>
      <c r="M84" s="95">
        <v>-53757.020654076332</v>
      </c>
      <c r="N84" s="96">
        <v>0</v>
      </c>
      <c r="O84" s="96">
        <v>53757.020654076332</v>
      </c>
      <c r="P84" s="97">
        <v>-12191.819157991558</v>
      </c>
      <c r="Q84" s="97">
        <v>14404.150271762936</v>
      </c>
      <c r="R84" s="97">
        <v>0</v>
      </c>
      <c r="S84" s="97">
        <v>-14404.150271762936</v>
      </c>
      <c r="T84" s="98">
        <v>12191.819157991558</v>
      </c>
    </row>
    <row r="85" spans="1:20" x14ac:dyDescent="0.2">
      <c r="B85" s="78" t="s">
        <v>68</v>
      </c>
      <c r="C85" s="80">
        <v>8.8185397039521182E-4</v>
      </c>
      <c r="D85" s="81">
        <v>0</v>
      </c>
      <c r="E85" s="79">
        <v>-6.6666666666666654E-4</v>
      </c>
      <c r="G85" s="51" t="s">
        <v>69</v>
      </c>
      <c r="H85" s="89">
        <v>67.834920799631675</v>
      </c>
      <c r="I85" s="2">
        <v>20.350476239889502</v>
      </c>
      <c r="J85" s="90">
        <v>-17.948717948717945</v>
      </c>
      <c r="L85" s="78"/>
      <c r="M85" s="95">
        <v>0</v>
      </c>
      <c r="N85" s="96">
        <v>-18814.957228926716</v>
      </c>
      <c r="O85" s="96">
        <v>-14223.78901765682</v>
      </c>
      <c r="P85" s="97">
        <v>18814.957228926716</v>
      </c>
      <c r="Q85" s="97">
        <v>0</v>
      </c>
      <c r="R85" s="97">
        <v>5041.4525951170272</v>
      </c>
      <c r="S85" s="97">
        <v>14223.78901765682</v>
      </c>
      <c r="T85" s="98">
        <v>-5041.4525951170272</v>
      </c>
    </row>
    <row r="86" spans="1:20" x14ac:dyDescent="0.2">
      <c r="B86" s="85"/>
      <c r="C86" s="80">
        <v>0</v>
      </c>
      <c r="D86" s="81">
        <v>-6.6666666666666654E-4</v>
      </c>
      <c r="E86" s="79">
        <v>8.8185397039521182E-4</v>
      </c>
      <c r="H86" s="89">
        <v>-15.38461538461538</v>
      </c>
      <c r="I86" s="2">
        <v>-51.28205128205127</v>
      </c>
      <c r="J86" s="90">
        <v>23.742222279871086</v>
      </c>
      <c r="L86" s="78"/>
      <c r="M86" s="95">
        <v>53757.020654076332</v>
      </c>
      <c r="N86" s="96">
        <v>-53083.90329003548</v>
      </c>
      <c r="O86" s="96">
        <v>-93887.552519985591</v>
      </c>
      <c r="P86" s="97">
        <v>65275.722448027038</v>
      </c>
      <c r="Q86" s="97">
        <v>-14404.150271762936</v>
      </c>
      <c r="R86" s="97">
        <v>14223.78901765682</v>
      </c>
      <c r="S86" s="97">
        <v>54534.682137672178</v>
      </c>
      <c r="T86" s="98">
        <v>-26415.60817564838</v>
      </c>
    </row>
    <row r="87" spans="1:20" x14ac:dyDescent="0.2">
      <c r="B87" s="2"/>
      <c r="C87" s="77">
        <v>2.3629205920957616E-4</v>
      </c>
      <c r="D87" s="78">
        <v>0</v>
      </c>
      <c r="E87" s="79">
        <v>0</v>
      </c>
      <c r="H87" s="89">
        <v>18.176312246890472</v>
      </c>
      <c r="I87" s="2">
        <v>5.4528936740671412</v>
      </c>
      <c r="J87" s="90">
        <v>0</v>
      </c>
      <c r="L87" s="2"/>
      <c r="M87" s="100">
        <v>-45500.488534316108</v>
      </c>
      <c r="N87" s="101">
        <v>18814.957228926716</v>
      </c>
      <c r="O87" s="101">
        <v>59724.277551972933</v>
      </c>
      <c r="P87" s="101">
        <v>-133473.61970295315</v>
      </c>
      <c r="Q87" s="101">
        <v>12191.819157991558</v>
      </c>
      <c r="R87" s="101">
        <v>-5041.4525951170272</v>
      </c>
      <c r="S87" s="101">
        <v>-26415.60817564838</v>
      </c>
      <c r="T87" s="102">
        <v>119700.11506914344</v>
      </c>
    </row>
    <row r="88" spans="1:20" x14ac:dyDescent="0.2">
      <c r="B88" s="2"/>
      <c r="C88" s="77">
        <v>0</v>
      </c>
      <c r="D88" s="78">
        <v>0</v>
      </c>
      <c r="E88" s="79">
        <v>2.3629205920957616E-4</v>
      </c>
      <c r="H88" s="89">
        <v>0</v>
      </c>
      <c r="I88" s="2">
        <v>0</v>
      </c>
      <c r="J88" s="90">
        <v>6.3617092864116653</v>
      </c>
    </row>
    <row r="89" spans="1:20" x14ac:dyDescent="0.2">
      <c r="B89" s="85"/>
      <c r="C89" s="77">
        <v>-2.3629205920957616E-4</v>
      </c>
      <c r="D89" s="78">
        <v>0</v>
      </c>
      <c r="E89" s="79">
        <v>6.6666666666666654E-4</v>
      </c>
      <c r="H89" s="89">
        <v>-18.176312246890472</v>
      </c>
      <c r="I89" s="2">
        <v>-5.4528936740671412</v>
      </c>
      <c r="J89" s="90">
        <v>17.948717948717945</v>
      </c>
    </row>
    <row r="90" spans="1:20" x14ac:dyDescent="0.2">
      <c r="B90" s="2"/>
      <c r="C90" s="82">
        <v>0</v>
      </c>
      <c r="D90" s="83">
        <v>6.6666666666666654E-4</v>
      </c>
      <c r="E90" s="84">
        <v>-2.3629205920957616E-4</v>
      </c>
      <c r="H90" s="82">
        <v>15.38461538461538</v>
      </c>
      <c r="I90" s="83">
        <v>51.28205128205127</v>
      </c>
      <c r="J90" s="84">
        <v>-6.3617092864116653</v>
      </c>
    </row>
    <row r="92" spans="1:20" ht="30" x14ac:dyDescent="0.4">
      <c r="A92" s="130" t="s">
        <v>98</v>
      </c>
      <c r="B92" s="130"/>
      <c r="C92" s="130"/>
      <c r="D92" s="130"/>
      <c r="E92" s="130"/>
      <c r="F92" s="130"/>
      <c r="G92" s="130"/>
      <c r="H92" s="130"/>
      <c r="I92" s="130"/>
      <c r="J92" s="130"/>
      <c r="K92" s="130"/>
      <c r="L92" s="130"/>
      <c r="M92" s="130"/>
      <c r="N92" s="130"/>
      <c r="O92" s="130"/>
      <c r="P92" s="130"/>
      <c r="Q92" s="130"/>
      <c r="R92" s="130"/>
      <c r="S92" s="130"/>
      <c r="T92" s="130"/>
    </row>
    <row r="93" spans="1:20" ht="13.5" thickBot="1" x14ac:dyDescent="0.25"/>
    <row r="94" spans="1:20" ht="13.5" thickBot="1" x14ac:dyDescent="0.25">
      <c r="A94" s="54"/>
      <c r="B94" s="59">
        <f>MMULT(B7:E7,P12:P15)</f>
        <v>447.16878364870325</v>
      </c>
      <c r="C94" s="60">
        <f>MMULT(B8:E8,P12:P15)</f>
        <v>0</v>
      </c>
      <c r="D94" s="54"/>
      <c r="E94" s="52" t="s">
        <v>54</v>
      </c>
      <c r="F94" s="61">
        <f>MDETERM(B94:C95)</f>
        <v>335376.58773652744</v>
      </c>
      <c r="H94" s="110" t="s">
        <v>30</v>
      </c>
      <c r="I94" s="49">
        <v>1</v>
      </c>
      <c r="J94" s="49">
        <v>2</v>
      </c>
      <c r="K94" s="49">
        <v>3</v>
      </c>
      <c r="L94" s="49">
        <v>4</v>
      </c>
    </row>
    <row r="95" spans="1:20" ht="13.5" thickBot="1" x14ac:dyDescent="0.25">
      <c r="A95" s="52" t="s">
        <v>55</v>
      </c>
      <c r="B95" s="62">
        <f>MMULT(B7:E7,Q12:Q15)</f>
        <v>302.8312163512968</v>
      </c>
      <c r="C95" s="63">
        <f>MMULT(B8:E8,Q12:Q15)</f>
        <v>750</v>
      </c>
      <c r="D95" s="54"/>
      <c r="E95" s="54"/>
      <c r="F95" s="54"/>
      <c r="H95" s="64" t="s">
        <v>64</v>
      </c>
      <c r="I95" s="86">
        <f t="array" ref="I95:L95">TRANSPOSE(P12:P15)</f>
        <v>-0.39433756729740643</v>
      </c>
      <c r="J95" s="87">
        <v>0.39433756729740643</v>
      </c>
      <c r="K95" s="87">
        <v>0.10566243270259354</v>
      </c>
      <c r="L95" s="88">
        <v>-0.10566243270259354</v>
      </c>
    </row>
    <row r="96" spans="1:20" x14ac:dyDescent="0.2">
      <c r="A96" s="54"/>
      <c r="B96" s="54"/>
      <c r="C96" s="54"/>
      <c r="H96" s="64" t="s">
        <v>65</v>
      </c>
      <c r="I96" s="82">
        <f t="array" ref="I96:L96">TRANSPOSE(Q12:Q15)</f>
        <v>-0.10566243270259354</v>
      </c>
      <c r="J96" s="83">
        <v>-0.39433756729740643</v>
      </c>
      <c r="K96" s="83">
        <v>0.39433756729740643</v>
      </c>
      <c r="L96" s="84">
        <v>0.10566243270259354</v>
      </c>
    </row>
    <row r="97" spans="1:20" ht="13.5" thickBot="1" x14ac:dyDescent="0.25">
      <c r="A97" s="54"/>
      <c r="B97" s="54"/>
      <c r="C97" s="54"/>
    </row>
    <row r="98" spans="1:20" x14ac:dyDescent="0.2">
      <c r="A98" s="54"/>
      <c r="B98" s="59">
        <f t="array" ref="B98:C99">MINVERSE(B94:C95)</f>
        <v>2.236292059209576E-3</v>
      </c>
      <c r="C98" s="60">
        <v>0</v>
      </c>
      <c r="E98" s="106" t="s">
        <v>82</v>
      </c>
      <c r="F98" s="58">
        <v>10</v>
      </c>
      <c r="H98" s="64" t="s">
        <v>66</v>
      </c>
      <c r="I98" s="86">
        <f t="array" ref="I98:L99">MMULT(B98:C99,I95:L96)</f>
        <v>-8.8185397039521182E-4</v>
      </c>
      <c r="J98" s="87">
        <v>8.8185397039521182E-4</v>
      </c>
      <c r="K98" s="87">
        <v>2.3629205920957616E-4</v>
      </c>
      <c r="L98" s="88">
        <v>-2.3629205920957616E-4</v>
      </c>
    </row>
    <row r="99" spans="1:20" ht="13.5" thickBot="1" x14ac:dyDescent="0.25">
      <c r="A99" s="52" t="s">
        <v>63</v>
      </c>
      <c r="B99" s="62">
        <v>-9.0295872587624294E-4</v>
      </c>
      <c r="C99" s="63">
        <v>1.3333333333333333E-3</v>
      </c>
      <c r="H99" s="64" t="s">
        <v>67</v>
      </c>
      <c r="I99" s="82">
        <v>2.1518730372854528E-4</v>
      </c>
      <c r="J99" s="83">
        <v>-8.8185397039521182E-4</v>
      </c>
      <c r="K99" s="83">
        <v>4.303746074570904E-4</v>
      </c>
      <c r="L99" s="84">
        <v>2.3629205920957619E-4</v>
      </c>
    </row>
    <row r="102" spans="1:20" ht="13.5" thickBot="1" x14ac:dyDescent="0.25">
      <c r="B102" s="49"/>
      <c r="C102" s="49">
        <v>11</v>
      </c>
      <c r="D102" s="49">
        <v>12</v>
      </c>
      <c r="E102" s="49">
        <v>21</v>
      </c>
      <c r="F102" s="49">
        <v>22</v>
      </c>
      <c r="G102" s="49">
        <v>31</v>
      </c>
      <c r="H102" s="49">
        <v>32</v>
      </c>
      <c r="I102" s="49">
        <v>41</v>
      </c>
      <c r="J102" s="49">
        <v>42</v>
      </c>
    </row>
    <row r="103" spans="1:20" x14ac:dyDescent="0.2">
      <c r="A103" s="51"/>
      <c r="B103" s="49">
        <v>1</v>
      </c>
      <c r="C103" s="65">
        <f>I98</f>
        <v>-8.8185397039521182E-4</v>
      </c>
      <c r="D103" s="66">
        <f>0</f>
        <v>0</v>
      </c>
      <c r="E103" s="66">
        <f>J98</f>
        <v>8.8185397039521182E-4</v>
      </c>
      <c r="F103" s="66">
        <f>0</f>
        <v>0</v>
      </c>
      <c r="G103" s="66">
        <f>K98</f>
        <v>2.3629205920957616E-4</v>
      </c>
      <c r="H103" s="66">
        <f>0</f>
        <v>0</v>
      </c>
      <c r="I103" s="66">
        <f>L98</f>
        <v>-2.3629205920957616E-4</v>
      </c>
      <c r="J103" s="67">
        <f>0</f>
        <v>0</v>
      </c>
    </row>
    <row r="104" spans="1:20" x14ac:dyDescent="0.2">
      <c r="A104" s="64" t="s">
        <v>81</v>
      </c>
      <c r="B104" s="49">
        <v>2</v>
      </c>
      <c r="C104" s="68">
        <f>0</f>
        <v>0</v>
      </c>
      <c r="D104" s="73">
        <f>C105</f>
        <v>2.1518730372854528E-4</v>
      </c>
      <c r="E104" s="3">
        <f>0</f>
        <v>0</v>
      </c>
      <c r="F104" s="3">
        <f>E105</f>
        <v>-8.8185397039521182E-4</v>
      </c>
      <c r="G104" s="3">
        <f>0</f>
        <v>0</v>
      </c>
      <c r="H104" s="3">
        <f>G105</f>
        <v>4.303746074570904E-4</v>
      </c>
      <c r="I104" s="3">
        <f>0</f>
        <v>0</v>
      </c>
      <c r="J104" s="69">
        <f>I105</f>
        <v>2.3629205920957619E-4</v>
      </c>
    </row>
    <row r="105" spans="1:20" ht="13.5" thickBot="1" x14ac:dyDescent="0.25">
      <c r="B105" s="49">
        <v>3</v>
      </c>
      <c r="C105" s="72">
        <f>I99</f>
        <v>2.1518730372854528E-4</v>
      </c>
      <c r="D105" s="70">
        <f>C103</f>
        <v>-8.8185397039521182E-4</v>
      </c>
      <c r="E105" s="70">
        <f>J99</f>
        <v>-8.8185397039521182E-4</v>
      </c>
      <c r="F105" s="70">
        <f>E103</f>
        <v>8.8185397039521182E-4</v>
      </c>
      <c r="G105" s="70">
        <f>K99</f>
        <v>4.303746074570904E-4</v>
      </c>
      <c r="H105" s="70">
        <f>G103</f>
        <v>2.3629205920957616E-4</v>
      </c>
      <c r="I105" s="70">
        <f>L99</f>
        <v>2.3629205920957619E-4</v>
      </c>
      <c r="J105" s="71">
        <f>I103</f>
        <v>-2.3629205920957616E-4</v>
      </c>
      <c r="L105" s="51"/>
      <c r="M105" s="91">
        <f t="array" ref="M105:T112">MMULT(H108:J115,C103:J105)*F94*'MEF 6'!R4</f>
        <v>204805.03395097062</v>
      </c>
      <c r="N105" s="92">
        <v>-31821.164199601</v>
      </c>
      <c r="O105" s="92">
        <v>-217758.4053750968</v>
      </c>
      <c r="P105" s="93">
        <v>77321.652733917115</v>
      </c>
      <c r="Q105" s="93">
        <v>-45394.81744122001</v>
      </c>
      <c r="R105" s="93">
        <v>-24782.214126823324</v>
      </c>
      <c r="S105" s="93">
        <v>58348.18886534623</v>
      </c>
      <c r="T105" s="94">
        <v>-20718.274407492798</v>
      </c>
    </row>
    <row r="106" spans="1:20" x14ac:dyDescent="0.2">
      <c r="L106" s="78"/>
      <c r="M106" s="95">
        <v>-31821.164199601</v>
      </c>
      <c r="N106" s="96">
        <v>82164.380910384614</v>
      </c>
      <c r="O106" s="96">
        <v>84905.067489636451</v>
      </c>
      <c r="P106" s="97">
        <v>-119174.01355074524</v>
      </c>
      <c r="Q106" s="97">
        <v>-30333.659022877408</v>
      </c>
      <c r="R106" s="97">
        <v>5077.0519506627752</v>
      </c>
      <c r="S106" s="97">
        <v>-22750.244267158057</v>
      </c>
      <c r="T106" s="98">
        <v>31932.580689697854</v>
      </c>
    </row>
    <row r="107" spans="1:20" x14ac:dyDescent="0.2">
      <c r="L107" s="96"/>
      <c r="M107" s="95">
        <v>-217758.4053750968</v>
      </c>
      <c r="N107" s="96">
        <v>84905.067489636451</v>
      </c>
      <c r="O107" s="96">
        <v>270842.30866513227</v>
      </c>
      <c r="P107" s="97">
        <v>-130405.55602395258</v>
      </c>
      <c r="Q107" s="97">
        <v>19488.074592967583</v>
      </c>
      <c r="R107" s="97">
        <v>10558.425109166503</v>
      </c>
      <c r="S107" s="97">
        <v>-72571.977883003041</v>
      </c>
      <c r="T107" s="99">
        <v>34942.063425149616</v>
      </c>
    </row>
    <row r="108" spans="1:20" x14ac:dyDescent="0.2">
      <c r="C108" s="74">
        <f t="array" ref="C108:E115">TRANSPOSE(C103:J105)</f>
        <v>-8.8185397039521182E-4</v>
      </c>
      <c r="D108" s="75">
        <v>0</v>
      </c>
      <c r="E108" s="76">
        <v>2.1518730372854528E-4</v>
      </c>
      <c r="H108" s="86">
        <f t="array" ref="H108:J115">MMULT(C108:E115,'MEF 6'!K16:M18)</f>
        <v>-67.834920799631675</v>
      </c>
      <c r="I108" s="87">
        <v>-20.350476239889502</v>
      </c>
      <c r="J108" s="88">
        <v>5.7935043311531418</v>
      </c>
      <c r="L108" s="78" t="s">
        <v>70</v>
      </c>
      <c r="M108" s="95">
        <v>77321.652733917115</v>
      </c>
      <c r="N108" s="96">
        <v>-119174.01355074524</v>
      </c>
      <c r="O108" s="96">
        <v>-130405.55602395258</v>
      </c>
      <c r="P108" s="97">
        <v>270842.30866513227</v>
      </c>
      <c r="Q108" s="97">
        <v>18141.839864885849</v>
      </c>
      <c r="R108" s="97">
        <v>-79096.317231384004</v>
      </c>
      <c r="S108" s="97">
        <v>34942.063425149616</v>
      </c>
      <c r="T108" s="98">
        <v>-72571.977883003055</v>
      </c>
    </row>
    <row r="109" spans="1:20" x14ac:dyDescent="0.2">
      <c r="B109" s="2"/>
      <c r="C109" s="77">
        <v>0</v>
      </c>
      <c r="D109" s="78">
        <v>2.1518730372854528E-4</v>
      </c>
      <c r="E109" s="79">
        <v>-8.8185397039521182E-4</v>
      </c>
      <c r="H109" s="89">
        <v>4.965860855274121</v>
      </c>
      <c r="I109" s="2">
        <v>16.552869517580405</v>
      </c>
      <c r="J109" s="90">
        <v>-23.742222279871086</v>
      </c>
      <c r="L109" s="78"/>
      <c r="M109" s="95">
        <v>-45394.81744122001</v>
      </c>
      <c r="N109" s="96">
        <v>-30333.659022877418</v>
      </c>
      <c r="O109" s="96">
        <v>19488.074592967576</v>
      </c>
      <c r="P109" s="97">
        <v>18141.839864885857</v>
      </c>
      <c r="Q109" s="97">
        <v>31128.556697475575</v>
      </c>
      <c r="R109" s="97">
        <v>17052.910499002472</v>
      </c>
      <c r="S109" s="97">
        <v>-5221.8138492231401</v>
      </c>
      <c r="T109" s="98">
        <v>-4861.0913410109115</v>
      </c>
    </row>
    <row r="110" spans="1:20" x14ac:dyDescent="0.2">
      <c r="B110" s="78" t="s">
        <v>68</v>
      </c>
      <c r="C110" s="80">
        <v>8.8185397039521182E-4</v>
      </c>
      <c r="D110" s="81">
        <v>0</v>
      </c>
      <c r="E110" s="79">
        <v>-8.8185397039521182E-4</v>
      </c>
      <c r="G110" s="51" t="s">
        <v>69</v>
      </c>
      <c r="H110" s="89">
        <v>67.834920799631675</v>
      </c>
      <c r="I110" s="2">
        <v>20.350476239889502</v>
      </c>
      <c r="J110" s="90">
        <v>-23.742222279871086</v>
      </c>
      <c r="L110" s="78"/>
      <c r="M110" s="95">
        <v>-24782.214126823314</v>
      </c>
      <c r="N110" s="96">
        <v>5077.0519506627788</v>
      </c>
      <c r="O110" s="96">
        <v>10558.425109166496</v>
      </c>
      <c r="P110" s="97">
        <v>-79096.317231384033</v>
      </c>
      <c r="Q110" s="97">
        <v>17052.910499002472</v>
      </c>
      <c r="R110" s="97">
        <v>52825.470954295997</v>
      </c>
      <c r="S110" s="97">
        <v>-2829.1214813456509</v>
      </c>
      <c r="T110" s="98">
        <v>21193.794326425239</v>
      </c>
    </row>
    <row r="111" spans="1:20" x14ac:dyDescent="0.2">
      <c r="B111" s="85"/>
      <c r="C111" s="80">
        <v>0</v>
      </c>
      <c r="D111" s="81">
        <v>-8.8185397039521182E-4</v>
      </c>
      <c r="E111" s="79">
        <v>8.8185397039521182E-4</v>
      </c>
      <c r="H111" s="89">
        <v>-20.350476239889502</v>
      </c>
      <c r="I111" s="2">
        <v>-67.834920799631675</v>
      </c>
      <c r="J111" s="90">
        <v>23.742222279871086</v>
      </c>
      <c r="L111" s="78"/>
      <c r="M111" s="95">
        <v>58348.18886534623</v>
      </c>
      <c r="N111" s="96">
        <v>-22750.244267158057</v>
      </c>
      <c r="O111" s="96">
        <v>-72571.977883003041</v>
      </c>
      <c r="P111" s="97">
        <v>34942.063425149616</v>
      </c>
      <c r="Q111" s="97">
        <v>-5221.8138492231401</v>
      </c>
      <c r="R111" s="97">
        <v>-2829.1214813456509</v>
      </c>
      <c r="S111" s="97">
        <v>19445.602866879963</v>
      </c>
      <c r="T111" s="98">
        <v>-9362.6976766459084</v>
      </c>
    </row>
    <row r="112" spans="1:20" x14ac:dyDescent="0.2">
      <c r="B112" s="2"/>
      <c r="C112" s="77">
        <v>2.3629205920957616E-4</v>
      </c>
      <c r="D112" s="78">
        <v>0</v>
      </c>
      <c r="E112" s="79">
        <v>4.303746074570904E-4</v>
      </c>
      <c r="H112" s="89">
        <v>18.176312246890472</v>
      </c>
      <c r="I112" s="2">
        <v>5.4528936740671412</v>
      </c>
      <c r="J112" s="90">
        <v>11.58700866230628</v>
      </c>
      <c r="L112" s="2"/>
      <c r="M112" s="100">
        <v>-20718.274407492794</v>
      </c>
      <c r="N112" s="101">
        <v>31932.580689697857</v>
      </c>
      <c r="O112" s="101">
        <v>34942.063425149616</v>
      </c>
      <c r="P112" s="101">
        <v>-72571.977883003055</v>
      </c>
      <c r="Q112" s="101">
        <v>-4861.0913410109115</v>
      </c>
      <c r="R112" s="101">
        <v>21193.794326425239</v>
      </c>
      <c r="S112" s="101">
        <v>-9362.6976766459084</v>
      </c>
      <c r="T112" s="102">
        <v>19445.60286687997</v>
      </c>
    </row>
    <row r="113" spans="2:10" x14ac:dyDescent="0.2">
      <c r="B113" s="2"/>
      <c r="C113" s="77">
        <v>0</v>
      </c>
      <c r="D113" s="78">
        <v>4.303746074570904E-4</v>
      </c>
      <c r="E113" s="79">
        <v>2.3629205920957616E-4</v>
      </c>
      <c r="H113" s="89">
        <v>9.9317217105482385</v>
      </c>
      <c r="I113" s="2">
        <v>33.105739035160802</v>
      </c>
      <c r="J113" s="90">
        <v>6.3617092864116653</v>
      </c>
    </row>
    <row r="114" spans="2:10" x14ac:dyDescent="0.2">
      <c r="B114" s="85"/>
      <c r="C114" s="77">
        <v>-2.3629205920957616E-4</v>
      </c>
      <c r="D114" s="78">
        <v>0</v>
      </c>
      <c r="E114" s="79">
        <v>2.3629205920957619E-4</v>
      </c>
      <c r="H114" s="89">
        <v>-18.176312246890472</v>
      </c>
      <c r="I114" s="2">
        <v>-5.4528936740671412</v>
      </c>
      <c r="J114" s="90">
        <v>6.3617092864116662</v>
      </c>
    </row>
    <row r="115" spans="2:10" x14ac:dyDescent="0.2">
      <c r="B115" s="2"/>
      <c r="C115" s="82">
        <v>0</v>
      </c>
      <c r="D115" s="83">
        <v>2.3629205920957619E-4</v>
      </c>
      <c r="E115" s="84">
        <v>-2.3629205920957616E-4</v>
      </c>
      <c r="H115" s="82">
        <v>5.4528936740671421</v>
      </c>
      <c r="I115" s="83">
        <v>18.176312246890475</v>
      </c>
      <c r="J115" s="84">
        <v>-6.3617092864116653</v>
      </c>
    </row>
  </sheetData>
  <mergeCells count="5">
    <mergeCell ref="A17:T17"/>
    <mergeCell ref="A42:T42"/>
    <mergeCell ref="A67:T67"/>
    <mergeCell ref="A92:T92"/>
    <mergeCell ref="A5:E5"/>
  </mergeCells>
  <phoneticPr fontId="11" type="noConversion"/>
  <pageMargins left="0.75" right="0.75" top="1" bottom="1" header="0.5" footer="0.5"/>
  <pageSetup paperSize="0" orientation="portrait" horizontalDpi="0" verticalDpi="0" copies="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0:K29"/>
  <sheetViews>
    <sheetView workbookViewId="0">
      <selection activeCell="J10" sqref="J10"/>
    </sheetView>
  </sheetViews>
  <sheetFormatPr defaultRowHeight="12.75" x14ac:dyDescent="0.2"/>
  <sheetData>
    <row r="10" spans="3:3" x14ac:dyDescent="0.2">
      <c r="C10" s="51"/>
    </row>
    <row r="17" spans="3:11" x14ac:dyDescent="0.2">
      <c r="D17" s="51" t="s">
        <v>105</v>
      </c>
    </row>
    <row r="25" spans="3:11" x14ac:dyDescent="0.2">
      <c r="C25" s="51" t="s">
        <v>101</v>
      </c>
      <c r="K25" s="51" t="s">
        <v>104</v>
      </c>
    </row>
    <row r="26" spans="3:11" x14ac:dyDescent="0.2">
      <c r="C26" t="s">
        <v>102</v>
      </c>
    </row>
    <row r="28" spans="3:11" x14ac:dyDescent="0.2">
      <c r="C28" t="s">
        <v>100</v>
      </c>
    </row>
    <row r="29" spans="3:11" x14ac:dyDescent="0.2">
      <c r="C29" t="s">
        <v>103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2</vt:i4>
      </vt:variant>
    </vt:vector>
  </HeadingPairs>
  <TitlesOfParts>
    <vt:vector size="5" baseType="lpstr">
      <vt:lpstr>MEF 6</vt:lpstr>
      <vt:lpstr>Rascunho</vt:lpstr>
      <vt:lpstr>a acabar</vt:lpstr>
      <vt:lpstr>'MEF 6'!Área_de_Impressão</vt:lpstr>
      <vt:lpstr>'MEF 6'!OLE_LINK8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CCDEMEGI</dc:creator>
  <cp:lastModifiedBy>André</cp:lastModifiedBy>
  <cp:lastPrinted>1999-05-20T18:16:09Z</cp:lastPrinted>
  <dcterms:created xsi:type="dcterms:W3CDTF">2009-05-08T08:00:24Z</dcterms:created>
  <dcterms:modified xsi:type="dcterms:W3CDTF">2013-06-19T07:39:44Z</dcterms:modified>
</cp:coreProperties>
</file>