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80" windowWidth="15195" windowHeight="8640"/>
  </bookViews>
  <sheets>
    <sheet name="MEF_5" sheetId="1" r:id="rId1"/>
    <sheet name="d)" sheetId="2" r:id="rId2"/>
    <sheet name="Notas" sheetId="3" r:id="rId3"/>
  </sheets>
  <calcPr calcId="145621"/>
</workbook>
</file>

<file path=xl/calcChain.xml><?xml version="1.0" encoding="utf-8"?>
<calcChain xmlns="http://schemas.openxmlformats.org/spreadsheetml/2006/main">
  <c r="A37" i="1" l="1" a="1"/>
  <c r="B37" i="1" s="1"/>
  <c r="G38" i="1" l="1"/>
  <c r="C38" i="1"/>
  <c r="G37" i="1"/>
  <c r="C37" i="1"/>
  <c r="E38" i="1"/>
  <c r="A38" i="1"/>
  <c r="E37" i="1"/>
  <c r="A37" i="1"/>
  <c r="H38" i="1"/>
  <c r="D38" i="1"/>
  <c r="H37" i="1"/>
  <c r="D37" i="1"/>
  <c r="F38" i="1"/>
  <c r="B38" i="1"/>
  <c r="F37" i="1"/>
  <c r="J41" i="1" l="1" a="1"/>
  <c r="K42" i="1" l="1"/>
  <c r="J42" i="1"/>
  <c r="J41" i="1"/>
  <c r="K41" i="1"/>
  <c r="A51" i="1" l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A52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A53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A54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A55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A56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A57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A58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A59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A60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A61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A62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A63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A64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A65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A50" i="1"/>
  <c r="A30" i="1" l="1" a="1"/>
  <c r="A30" i="1" s="1"/>
  <c r="H30" i="1" l="1"/>
  <c r="D30" i="1"/>
  <c r="G30" i="1"/>
  <c r="C30" i="1"/>
  <c r="F30" i="1"/>
  <c r="B30" i="1"/>
  <c r="E30" i="1"/>
  <c r="J17" i="2"/>
  <c r="D33" i="2" s="1"/>
  <c r="S47" i="2"/>
  <c r="S46" i="2"/>
  <c r="O46" i="2"/>
  <c r="M46" i="2"/>
  <c r="K46" i="2"/>
  <c r="I46" i="2"/>
  <c r="G46" i="2"/>
  <c r="E46" i="2"/>
  <c r="C46" i="2"/>
  <c r="A46" i="2"/>
  <c r="S45" i="2"/>
  <c r="P45" i="2"/>
  <c r="N45" i="2"/>
  <c r="L45" i="2"/>
  <c r="J45" i="2"/>
  <c r="H45" i="2"/>
  <c r="F45" i="2"/>
  <c r="D45" i="2"/>
  <c r="B45" i="2"/>
  <c r="S44" i="2"/>
  <c r="S43" i="2"/>
  <c r="S42" i="2"/>
  <c r="S41" i="2"/>
  <c r="S40" i="2"/>
  <c r="S39" i="2"/>
  <c r="S38" i="2"/>
  <c r="S37" i="2"/>
  <c r="S36" i="2"/>
  <c r="S35" i="2"/>
  <c r="S34" i="2"/>
  <c r="D34" i="2"/>
  <c r="C34" i="2"/>
  <c r="B34" i="2"/>
  <c r="A34" i="2"/>
  <c r="S33" i="2"/>
  <c r="F33" i="2"/>
  <c r="C33" i="2"/>
  <c r="B33" i="2"/>
  <c r="A33" i="2"/>
  <c r="S32" i="2"/>
  <c r="H24" i="2"/>
  <c r="G24" i="2"/>
  <c r="F24" i="2"/>
  <c r="E24" i="2"/>
  <c r="D24" i="2"/>
  <c r="R23" i="2"/>
  <c r="Q23" i="2"/>
  <c r="H23" i="2"/>
  <c r="G23" i="2"/>
  <c r="F23" i="2"/>
  <c r="E23" i="2"/>
  <c r="D23" i="2"/>
  <c r="H22" i="2"/>
  <c r="G22" i="2"/>
  <c r="F22" i="2"/>
  <c r="E22" i="2"/>
  <c r="D22" i="2"/>
  <c r="R21" i="2"/>
  <c r="R22" i="2" s="1"/>
  <c r="Q21" i="2"/>
  <c r="H21" i="2"/>
  <c r="G21" i="2"/>
  <c r="F21" i="2"/>
  <c r="E21" i="2"/>
  <c r="D21" i="2"/>
  <c r="Q20" i="2"/>
  <c r="H20" i="2"/>
  <c r="G20" i="2"/>
  <c r="F20" i="2"/>
  <c r="E20" i="2"/>
  <c r="D20" i="2"/>
  <c r="R19" i="2"/>
  <c r="Q19" i="2"/>
  <c r="H19" i="2"/>
  <c r="G19" i="2"/>
  <c r="F19" i="2"/>
  <c r="E19" i="2"/>
  <c r="D19" i="2"/>
  <c r="H18" i="2"/>
  <c r="G18" i="2"/>
  <c r="F18" i="2"/>
  <c r="E18" i="2"/>
  <c r="D18" i="2"/>
  <c r="R17" i="2"/>
  <c r="R18" i="2" s="1"/>
  <c r="Q17" i="2"/>
  <c r="Q18" i="2" s="1"/>
  <c r="H17" i="2"/>
  <c r="G17" i="2"/>
  <c r="F17" i="2"/>
  <c r="E17" i="2"/>
  <c r="D17" i="2"/>
  <c r="R25" i="2" l="1"/>
  <c r="R24" i="2" s="1"/>
  <c r="Q22" i="2"/>
  <c r="B27" i="2"/>
  <c r="E34" i="2"/>
  <c r="D27" i="2"/>
  <c r="G34" i="2"/>
  <c r="K17" i="2"/>
  <c r="E33" i="2" s="1"/>
  <c r="Q25" i="2"/>
  <c r="Q24" i="2" s="1"/>
  <c r="E27" i="2"/>
  <c r="C27" i="2"/>
  <c r="R20" i="2"/>
  <c r="H27" i="2"/>
  <c r="G27" i="2"/>
  <c r="A38" i="2" l="1" a="1"/>
  <c r="F34" i="2"/>
  <c r="H33" i="2"/>
  <c r="F27" i="2"/>
  <c r="A30" i="2" s="1" a="1"/>
  <c r="H34" i="2"/>
  <c r="G33" i="2"/>
  <c r="A37" i="2" s="1" a="1"/>
  <c r="H30" i="2" l="1"/>
  <c r="F30" i="2"/>
  <c r="D30" i="2"/>
  <c r="C30" i="2"/>
  <c r="E30" i="2"/>
  <c r="G30" i="2"/>
  <c r="B30" i="2"/>
  <c r="A30" i="2"/>
  <c r="N30" i="2" s="1"/>
  <c r="H37" i="2"/>
  <c r="B37" i="2"/>
  <c r="K41" i="2" s="1"/>
  <c r="A37" i="2"/>
  <c r="F37" i="2"/>
  <c r="D37" i="2"/>
  <c r="C37" i="2"/>
  <c r="E37" i="2"/>
  <c r="G37" i="2"/>
  <c r="B38" i="2"/>
  <c r="E38" i="2"/>
  <c r="G38" i="2"/>
  <c r="A38" i="2"/>
  <c r="K42" i="2" s="1"/>
  <c r="C38" i="2"/>
  <c r="H38" i="2"/>
  <c r="F38" i="2"/>
  <c r="D38" i="2"/>
  <c r="J41" i="2"/>
  <c r="M30" i="2"/>
  <c r="O30" i="2"/>
  <c r="P30" i="2" l="1"/>
  <c r="J42" i="2"/>
  <c r="A41" i="2" s="1" a="1"/>
  <c r="G42" i="2" s="1"/>
  <c r="M41" i="2" l="1"/>
  <c r="E42" i="2"/>
  <c r="J46" i="2" s="1"/>
  <c r="I47" i="2" s="1"/>
  <c r="G41" i="2"/>
  <c r="M45" i="2" s="1"/>
  <c r="N47" i="2" s="1"/>
  <c r="D41" i="2"/>
  <c r="G45" i="2" s="1"/>
  <c r="H47" i="2" s="1"/>
  <c r="B41" i="2"/>
  <c r="C45" i="2" s="1"/>
  <c r="D47" i="2" s="1"/>
  <c r="F42" i="2"/>
  <c r="L46" i="2" s="1"/>
  <c r="K47" i="2" s="1"/>
  <c r="F41" i="2"/>
  <c r="K45" i="2" s="1"/>
  <c r="L47" i="2" s="1"/>
  <c r="A41" i="2"/>
  <c r="A45" i="2" s="1"/>
  <c r="A42" i="2"/>
  <c r="B46" i="2" s="1"/>
  <c r="A47" i="2" s="1"/>
  <c r="H42" i="2"/>
  <c r="P46" i="2" s="1"/>
  <c r="O47" i="2" s="1"/>
  <c r="C42" i="2"/>
  <c r="F46" i="2" s="1"/>
  <c r="E47" i="2" s="1"/>
  <c r="D42" i="2"/>
  <c r="H46" i="2" s="1"/>
  <c r="G47" i="2" s="1"/>
  <c r="H41" i="2"/>
  <c r="O45" i="2" s="1"/>
  <c r="P47" i="2" s="1"/>
  <c r="E41" i="2"/>
  <c r="I45" i="2" s="1"/>
  <c r="J47" i="2" s="1"/>
  <c r="B42" i="2"/>
  <c r="D46" i="2" s="1"/>
  <c r="C47" i="2" s="1"/>
  <c r="C41" i="2"/>
  <c r="E45" i="2" s="1"/>
  <c r="F47" i="2" s="1"/>
  <c r="N46" i="2"/>
  <c r="M47" i="2" s="1"/>
  <c r="B47" i="2" l="1"/>
  <c r="P33" i="2" s="1" a="1"/>
  <c r="A50" i="2" l="1" a="1"/>
  <c r="P34" i="2"/>
  <c r="P35" i="2"/>
  <c r="P33" i="2"/>
  <c r="P65" i="2" l="1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A50" i="2"/>
  <c r="B61" i="2"/>
  <c r="B59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F62" i="2"/>
  <c r="B60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N65" i="2"/>
  <c r="N64" i="2"/>
  <c r="J63" i="2"/>
  <c r="J62" i="2"/>
  <c r="N60" i="2"/>
  <c r="N58" i="2"/>
  <c r="A52" i="2"/>
  <c r="A54" i="2"/>
  <c r="A56" i="2"/>
  <c r="A58" i="2"/>
  <c r="I61" i="2"/>
  <c r="I65" i="2"/>
  <c r="M51" i="2"/>
  <c r="M53" i="2"/>
  <c r="M55" i="2"/>
  <c r="M57" i="2"/>
  <c r="A61" i="2"/>
  <c r="A65" i="2"/>
  <c r="N51" i="2"/>
  <c r="N53" i="2"/>
  <c r="N55" i="2"/>
  <c r="N57" i="2"/>
  <c r="E61" i="2"/>
  <c r="E65" i="2"/>
  <c r="J51" i="2"/>
  <c r="J53" i="2"/>
  <c r="J55" i="2"/>
  <c r="J57" i="2"/>
  <c r="M60" i="2"/>
  <c r="M64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J61" i="2"/>
  <c r="J59" i="2"/>
  <c r="K65" i="2"/>
  <c r="K64" i="2"/>
  <c r="L65" i="2"/>
  <c r="L61" i="2"/>
  <c r="L57" i="2"/>
  <c r="L53" i="2"/>
  <c r="F64" i="2"/>
  <c r="C64" i="2"/>
  <c r="C62" i="2"/>
  <c r="C60" i="2"/>
  <c r="C58" i="2"/>
  <c r="C56" i="2"/>
  <c r="C54" i="2"/>
  <c r="G52" i="2"/>
  <c r="C51" i="2"/>
  <c r="J65" i="2"/>
  <c r="B64" i="2"/>
  <c r="N62" i="2"/>
  <c r="F60" i="2"/>
  <c r="A51" i="2"/>
  <c r="I53" i="2"/>
  <c r="I56" i="2"/>
  <c r="I59" i="2"/>
  <c r="I64" i="2"/>
  <c r="E52" i="2"/>
  <c r="M54" i="2"/>
  <c r="E57" i="2"/>
  <c r="A62" i="2"/>
  <c r="N50" i="2"/>
  <c r="F53" i="2"/>
  <c r="F56" i="2"/>
  <c r="E59" i="2"/>
  <c r="E64" i="2"/>
  <c r="B52" i="2"/>
  <c r="J54" i="2"/>
  <c r="B57" i="2"/>
  <c r="M61" i="2"/>
  <c r="L64" i="2"/>
  <c r="L60" i="2"/>
  <c r="L56" i="2"/>
  <c r="L52" i="2"/>
  <c r="J60" i="2"/>
  <c r="K63" i="2"/>
  <c r="K61" i="2"/>
  <c r="K59" i="2"/>
  <c r="K57" i="2"/>
  <c r="K55" i="2"/>
  <c r="K53" i="2"/>
  <c r="C52" i="2"/>
  <c r="K50" i="2"/>
  <c r="F65" i="2"/>
  <c r="N63" i="2"/>
  <c r="B62" i="2"/>
  <c r="N59" i="2"/>
  <c r="I51" i="2"/>
  <c r="I54" i="2"/>
  <c r="A57" i="2"/>
  <c r="I60" i="2"/>
  <c r="E50" i="2"/>
  <c r="M52" i="2"/>
  <c r="E55" i="2"/>
  <c r="E58" i="2"/>
  <c r="A63" i="2"/>
  <c r="F51" i="2"/>
  <c r="F54" i="2"/>
  <c r="N56" i="2"/>
  <c r="E60" i="2"/>
  <c r="B50" i="2"/>
  <c r="J52" i="2"/>
  <c r="B55" i="2"/>
  <c r="B58" i="2"/>
  <c r="M62" i="2"/>
  <c r="L63" i="2"/>
  <c r="L59" i="2"/>
  <c r="L55" i="2"/>
  <c r="L51" i="2"/>
  <c r="J58" i="2"/>
  <c r="C63" i="2"/>
  <c r="C61" i="2"/>
  <c r="C59" i="2"/>
  <c r="C57" i="2"/>
  <c r="C55" i="2"/>
  <c r="C53" i="2"/>
  <c r="K51" i="2"/>
  <c r="G50" i="2"/>
  <c r="L62" i="2"/>
  <c r="C65" i="2"/>
  <c r="K56" i="2"/>
  <c r="C50" i="2"/>
  <c r="B63" i="2"/>
  <c r="I50" i="2"/>
  <c r="I55" i="2"/>
  <c r="I63" i="2"/>
  <c r="E54" i="2"/>
  <c r="A60" i="2"/>
  <c r="N52" i="2"/>
  <c r="F58" i="2"/>
  <c r="B51" i="2"/>
  <c r="J56" i="2"/>
  <c r="M65" i="2"/>
  <c r="L58" i="2"/>
  <c r="K62" i="2"/>
  <c r="K54" i="2"/>
  <c r="B65" i="2"/>
  <c r="N61" i="2"/>
  <c r="I52" i="2"/>
  <c r="I57" i="2"/>
  <c r="M50" i="2"/>
  <c r="E56" i="2"/>
  <c r="A64" i="2"/>
  <c r="N54" i="2"/>
  <c r="E62" i="2"/>
  <c r="B53" i="2"/>
  <c r="M58" i="2"/>
  <c r="L54" i="2"/>
  <c r="K60" i="2"/>
  <c r="K52" i="2"/>
  <c r="J64" i="2"/>
  <c r="F61" i="2"/>
  <c r="A53" i="2"/>
  <c r="I58" i="2"/>
  <c r="E51" i="2"/>
  <c r="M56" i="2"/>
  <c r="F50" i="2"/>
  <c r="F55" i="2"/>
  <c r="E63" i="2"/>
  <c r="B54" i="2"/>
  <c r="M59" i="2"/>
  <c r="L50" i="2"/>
  <c r="K58" i="2"/>
  <c r="G51" i="2"/>
  <c r="F63" i="2"/>
  <c r="F59" i="2"/>
  <c r="A55" i="2"/>
  <c r="I62" i="2"/>
  <c r="E53" i="2"/>
  <c r="A59" i="2"/>
  <c r="F52" i="2"/>
  <c r="F57" i="2"/>
  <c r="J50" i="2"/>
  <c r="B56" i="2"/>
  <c r="M63" i="2"/>
  <c r="P38" i="2" a="1"/>
  <c r="P39" i="2" s="1"/>
  <c r="P40" i="2" l="1"/>
  <c r="P38" i="2"/>
  <c r="S47" i="1" l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O46" i="1"/>
  <c r="M46" i="1"/>
  <c r="K46" i="1"/>
  <c r="I46" i="1"/>
  <c r="G46" i="1"/>
  <c r="E46" i="1"/>
  <c r="C46" i="1"/>
  <c r="A46" i="1"/>
  <c r="P45" i="1"/>
  <c r="N45" i="1"/>
  <c r="L45" i="1"/>
  <c r="J45" i="1"/>
  <c r="H45" i="1"/>
  <c r="F45" i="1"/>
  <c r="D45" i="1"/>
  <c r="B45" i="1"/>
  <c r="D34" i="1" l="1"/>
  <c r="C34" i="1"/>
  <c r="B34" i="1"/>
  <c r="A34" i="1"/>
  <c r="F33" i="1"/>
  <c r="C33" i="1"/>
  <c r="B33" i="1"/>
  <c r="A33" i="1"/>
  <c r="H24" i="1"/>
  <c r="G24" i="1"/>
  <c r="F24" i="1"/>
  <c r="E24" i="1"/>
  <c r="D24" i="1"/>
  <c r="H23" i="1"/>
  <c r="G23" i="1"/>
  <c r="F23" i="1"/>
  <c r="E23" i="1"/>
  <c r="D23" i="1"/>
  <c r="H22" i="1"/>
  <c r="G22" i="1"/>
  <c r="F22" i="1"/>
  <c r="E22" i="1"/>
  <c r="D22" i="1"/>
  <c r="H21" i="1"/>
  <c r="G21" i="1"/>
  <c r="F21" i="1"/>
  <c r="E21" i="1"/>
  <c r="D21" i="1"/>
  <c r="H20" i="1"/>
  <c r="G20" i="1"/>
  <c r="F20" i="1"/>
  <c r="E20" i="1"/>
  <c r="D20" i="1"/>
  <c r="H19" i="1"/>
  <c r="G19" i="1"/>
  <c r="F19" i="1"/>
  <c r="E19" i="1"/>
  <c r="D19" i="1"/>
  <c r="H18" i="1"/>
  <c r="G18" i="1"/>
  <c r="F18" i="1"/>
  <c r="E18" i="1"/>
  <c r="D18" i="1"/>
  <c r="H17" i="1"/>
  <c r="G17" i="1"/>
  <c r="F17" i="1"/>
  <c r="E17" i="1"/>
  <c r="D17" i="1"/>
  <c r="K17" i="1"/>
  <c r="F34" i="1" s="1"/>
  <c r="F27" i="1" l="1"/>
  <c r="H33" i="1"/>
  <c r="C27" i="1"/>
  <c r="E33" i="1"/>
  <c r="R23" i="1"/>
  <c r="Q23" i="1"/>
  <c r="R21" i="1"/>
  <c r="Q21" i="1"/>
  <c r="R19" i="1"/>
  <c r="Q19" i="1"/>
  <c r="R17" i="1"/>
  <c r="R25" i="1" s="1"/>
  <c r="Q17" i="1"/>
  <c r="Q25" i="1" s="1"/>
  <c r="J17" i="1"/>
  <c r="H27" i="1" l="1"/>
  <c r="D27" i="1"/>
  <c r="E34" i="1"/>
  <c r="G27" i="1"/>
  <c r="G33" i="1"/>
  <c r="E27" i="1"/>
  <c r="H34" i="1"/>
  <c r="D33" i="1"/>
  <c r="B27" i="1"/>
  <c r="G34" i="1"/>
  <c r="R20" i="1"/>
  <c r="Q22" i="1"/>
  <c r="R22" i="1"/>
  <c r="Q20" i="1"/>
  <c r="Q18" i="1"/>
  <c r="Q24" i="1"/>
  <c r="R24" i="1"/>
  <c r="R18" i="1"/>
  <c r="N30" i="1" l="1"/>
  <c r="M30" i="1"/>
  <c r="P30" i="1"/>
  <c r="O30" i="1"/>
  <c r="A41" i="1" l="1" a="1"/>
  <c r="M41" i="1"/>
  <c r="H42" i="1" l="1"/>
  <c r="P46" i="1" s="1"/>
  <c r="O47" i="1" s="1"/>
  <c r="G41" i="1"/>
  <c r="M45" i="1" s="1"/>
  <c r="N47" i="1" s="1"/>
  <c r="E41" i="1"/>
  <c r="I45" i="1" s="1"/>
  <c r="J47" i="1" s="1"/>
  <c r="F41" i="1"/>
  <c r="K45" i="1" s="1"/>
  <c r="L47" i="1" s="1"/>
  <c r="H41" i="1"/>
  <c r="O45" i="1" s="1"/>
  <c r="P47" i="1" s="1"/>
  <c r="C42" i="1"/>
  <c r="F46" i="1" s="1"/>
  <c r="E47" i="1" s="1"/>
  <c r="A42" i="1"/>
  <c r="B46" i="1" s="1"/>
  <c r="A47" i="1" s="1"/>
  <c r="B42" i="1"/>
  <c r="D46" i="1" s="1"/>
  <c r="C47" i="1" s="1"/>
  <c r="D42" i="1"/>
  <c r="H46" i="1" s="1"/>
  <c r="G47" i="1" s="1"/>
  <c r="G42" i="1"/>
  <c r="N46" i="1" s="1"/>
  <c r="M47" i="1" s="1"/>
  <c r="E42" i="1"/>
  <c r="J46" i="1" s="1"/>
  <c r="I47" i="1" s="1"/>
  <c r="F42" i="1"/>
  <c r="L46" i="1" s="1"/>
  <c r="K47" i="1" s="1"/>
  <c r="C41" i="1"/>
  <c r="E45" i="1" s="1"/>
  <c r="F47" i="1" s="1"/>
  <c r="A41" i="1"/>
  <c r="A45" i="1" s="1"/>
  <c r="B47" i="1" s="1"/>
  <c r="B41" i="1"/>
  <c r="C45" i="1" s="1"/>
  <c r="D47" i="1" s="1"/>
  <c r="D41" i="1"/>
  <c r="G45" i="1" s="1"/>
  <c r="H47" i="1" s="1"/>
  <c r="P33" i="1" l="1" a="1"/>
  <c r="P33" i="1" l="1"/>
  <c r="P35" i="1"/>
  <c r="P34" i="1"/>
  <c r="P38" i="1" l="1" a="1"/>
  <c r="P40" i="1" s="1"/>
  <c r="P39" i="1" l="1"/>
  <c r="P38" i="1"/>
</calcChain>
</file>

<file path=xl/sharedStrings.xml><?xml version="1.0" encoding="utf-8"?>
<sst xmlns="http://schemas.openxmlformats.org/spreadsheetml/2006/main" count="136" uniqueCount="92">
  <si>
    <t>COORD NODAIS</t>
  </si>
  <si>
    <t>DESL NODAIS</t>
  </si>
  <si>
    <t>x</t>
  </si>
  <si>
    <t>h</t>
  </si>
  <si>
    <t>xh</t>
  </si>
  <si>
    <t>h2</t>
  </si>
  <si>
    <t>x2h</t>
  </si>
  <si>
    <t>xh2</t>
  </si>
  <si>
    <t>xi</t>
  </si>
  <si>
    <t>yi</t>
  </si>
  <si>
    <t>ui</t>
  </si>
  <si>
    <t>vi</t>
  </si>
  <si>
    <t>VALORES DAS COMPONENTES DA BASE POLINOMIAL NO PONTO "P"</t>
  </si>
  <si>
    <r>
      <t xml:space="preserve">VALORES DAS </t>
    </r>
    <r>
      <rPr>
        <b/>
        <sz val="9"/>
        <rFont val="Trebuchet MS"/>
        <family val="2"/>
      </rPr>
      <t>FUNÇÕES DE FORMA</t>
    </r>
    <r>
      <rPr>
        <sz val="9"/>
        <rFont val="Trebuchet MS"/>
        <family val="2"/>
      </rPr>
      <t xml:space="preserve"> NO PONTO "P"</t>
    </r>
  </si>
  <si>
    <t>MATRIZ ELASTICIDADE "D"</t>
  </si>
  <si>
    <r>
      <t xml:space="preserve">DERIVADAS </t>
    </r>
    <r>
      <rPr>
        <b/>
        <sz val="9"/>
        <rFont val="Symbol"/>
        <family val="1"/>
        <charset val="2"/>
      </rPr>
      <t>x,h</t>
    </r>
    <r>
      <rPr>
        <sz val="9"/>
        <rFont val="Trebuchet MS"/>
        <family val="2"/>
      </rPr>
      <t xml:space="preserve"> DAS COMPONENTES DA BASE POLINOMIAL EM "P"</t>
    </r>
  </si>
  <si>
    <r>
      <t xml:space="preserve">VALORES DAS </t>
    </r>
    <r>
      <rPr>
        <b/>
        <sz val="9"/>
        <rFont val="Trebuchet MS"/>
        <family val="2"/>
      </rPr>
      <t xml:space="preserve">DERIVADAS </t>
    </r>
    <r>
      <rPr>
        <b/>
        <sz val="9"/>
        <rFont val="Symbol"/>
        <family val="1"/>
        <charset val="2"/>
      </rPr>
      <t>x,h</t>
    </r>
    <r>
      <rPr>
        <sz val="9"/>
        <rFont val="Trebuchet MS"/>
        <family val="2"/>
      </rPr>
      <t xml:space="preserve"> DAS FUNÇÕES DE FORMA EM "P"</t>
    </r>
  </si>
  <si>
    <t>Mat. JACOBIANA</t>
  </si>
  <si>
    <t>DetJAC</t>
  </si>
  <si>
    <r>
      <t xml:space="preserve">VALORES DAS </t>
    </r>
    <r>
      <rPr>
        <b/>
        <sz val="9"/>
        <rFont val="Trebuchet MS"/>
        <family val="2"/>
      </rPr>
      <t>DERIVADAS x,y</t>
    </r>
    <r>
      <rPr>
        <sz val="9"/>
        <rFont val="Trebuchet MS"/>
        <family val="2"/>
      </rPr>
      <t xml:space="preserve"> DAS FUNÇÕES DE FORMA EM "P"</t>
    </r>
  </si>
  <si>
    <r>
      <t>e</t>
    </r>
    <r>
      <rPr>
        <vertAlign val="subscript"/>
        <sz val="9"/>
        <rFont val="Trebuchet MS"/>
        <family val="2"/>
      </rPr>
      <t>xx</t>
    </r>
  </si>
  <si>
    <r>
      <t>e</t>
    </r>
    <r>
      <rPr>
        <vertAlign val="subscript"/>
        <sz val="9"/>
        <rFont val="Trebuchet MS"/>
        <family val="2"/>
      </rPr>
      <t>yy</t>
    </r>
  </si>
  <si>
    <r>
      <t>g</t>
    </r>
    <r>
      <rPr>
        <vertAlign val="subscript"/>
        <sz val="9"/>
        <rFont val="Trebuchet MS"/>
        <family val="2"/>
      </rPr>
      <t>xx</t>
    </r>
  </si>
  <si>
    <t>MATRIZ  DAS DEFORMAÇÕES "B"</t>
  </si>
  <si>
    <r>
      <t>s</t>
    </r>
    <r>
      <rPr>
        <vertAlign val="subscript"/>
        <sz val="9"/>
        <rFont val="Trebuchet MS"/>
        <family val="2"/>
      </rPr>
      <t>xx</t>
    </r>
  </si>
  <si>
    <r>
      <t>s</t>
    </r>
    <r>
      <rPr>
        <vertAlign val="subscript"/>
        <sz val="9"/>
        <rFont val="Trebuchet MS"/>
        <family val="2"/>
      </rPr>
      <t>yy</t>
    </r>
  </si>
  <si>
    <r>
      <t>t</t>
    </r>
    <r>
      <rPr>
        <vertAlign val="subscript"/>
        <sz val="9"/>
        <rFont val="Trebuchet MS"/>
        <family val="2"/>
      </rPr>
      <t>xx</t>
    </r>
  </si>
  <si>
    <t>Coordenadas do ponto  P</t>
  </si>
  <si>
    <r>
      <t>P</t>
    </r>
    <r>
      <rPr>
        <sz val="10"/>
        <rFont val="Symbol"/>
        <family val="1"/>
        <charset val="2"/>
      </rPr>
      <t>x</t>
    </r>
  </si>
  <si>
    <r>
      <t>P</t>
    </r>
    <r>
      <rPr>
        <sz val="10"/>
        <rFont val="Symbol"/>
        <family val="1"/>
        <charset val="2"/>
      </rPr>
      <t>h</t>
    </r>
  </si>
  <si>
    <t>Nome:</t>
  </si>
  <si>
    <t>Nº:</t>
  </si>
  <si>
    <r>
      <t>a)</t>
    </r>
    <r>
      <rPr>
        <sz val="9"/>
        <rFont val="Trebuchet MS"/>
        <family val="2"/>
      </rPr>
      <t xml:space="preserve"> COORD x,y</t>
    </r>
  </si>
  <si>
    <r>
      <t>b)</t>
    </r>
    <r>
      <rPr>
        <sz val="9"/>
        <rFont val="Trebuchet MS"/>
        <family val="2"/>
      </rPr>
      <t xml:space="preserve"> DESLOC u,v</t>
    </r>
  </si>
  <si>
    <r>
      <t>c)</t>
    </r>
    <r>
      <rPr>
        <sz val="9"/>
        <rFont val="Trebuchet MS"/>
        <family val="2"/>
      </rPr>
      <t xml:space="preserve"> DEF em "P"</t>
    </r>
  </si>
  <si>
    <r>
      <t>c)</t>
    </r>
    <r>
      <rPr>
        <sz val="9"/>
        <rFont val="Trebuchet MS"/>
        <family val="2"/>
      </rPr>
      <t xml:space="preserve"> TENSÕES em "P"</t>
    </r>
  </si>
  <si>
    <t>MPa</t>
  </si>
  <si>
    <t>COORD DEFORM</t>
  </si>
  <si>
    <r>
      <t>t</t>
    </r>
    <r>
      <rPr>
        <sz val="9"/>
        <rFont val="Trebuchet MS"/>
        <family val="2"/>
      </rPr>
      <t xml:space="preserve"> [</t>
    </r>
    <r>
      <rPr>
        <b/>
        <sz val="9"/>
        <rFont val="Trebuchet MS"/>
        <family val="2"/>
      </rPr>
      <t>B</t>
    </r>
    <r>
      <rPr>
        <sz val="9"/>
        <rFont val="Trebuchet MS"/>
        <family val="2"/>
      </rPr>
      <t>]</t>
    </r>
    <r>
      <rPr>
        <vertAlign val="superscript"/>
        <sz val="9"/>
        <rFont val="Trebuchet MS"/>
        <family val="2"/>
      </rPr>
      <t>T</t>
    </r>
    <r>
      <rPr>
        <sz val="9"/>
        <rFont val="Trebuchet MS"/>
        <family val="2"/>
      </rPr>
      <t xml:space="preserve"> [</t>
    </r>
    <r>
      <rPr>
        <b/>
        <sz val="9"/>
        <rFont val="Trebuchet MS"/>
        <family val="2"/>
      </rPr>
      <t>D</t>
    </r>
    <r>
      <rPr>
        <sz val="9"/>
        <rFont val="Trebuchet MS"/>
        <family val="2"/>
      </rPr>
      <t>] [</t>
    </r>
    <r>
      <rPr>
        <b/>
        <sz val="9"/>
        <rFont val="Trebuchet MS"/>
        <family val="2"/>
      </rPr>
      <t>B</t>
    </r>
    <r>
      <rPr>
        <sz val="9"/>
        <rFont val="Trebuchet MS"/>
        <family val="2"/>
      </rPr>
      <t>] det[</t>
    </r>
    <r>
      <rPr>
        <b/>
        <sz val="9"/>
        <rFont val="Trebuchet MS"/>
        <family val="2"/>
      </rPr>
      <t>J</t>
    </r>
    <r>
      <rPr>
        <sz val="9"/>
        <rFont val="Trebuchet MS"/>
        <family val="2"/>
      </rPr>
      <t xml:space="preserve">]   em   </t>
    </r>
    <r>
      <rPr>
        <sz val="9"/>
        <rFont val="Symbol"/>
        <family val="1"/>
        <charset val="2"/>
      </rPr>
      <t>x</t>
    </r>
    <r>
      <rPr>
        <sz val="9"/>
        <rFont val="Trebuchet MS"/>
        <family val="2"/>
      </rPr>
      <t xml:space="preserve"> = </t>
    </r>
    <r>
      <rPr>
        <sz val="9"/>
        <rFont val="Symbol"/>
        <family val="1"/>
        <charset val="2"/>
      </rPr>
      <t>h</t>
    </r>
    <r>
      <rPr>
        <sz val="9"/>
        <rFont val="Trebuchet MS"/>
        <family val="2"/>
      </rPr>
      <t xml:space="preserve"> = -1/</t>
    </r>
    <r>
      <rPr>
        <sz val="9"/>
        <rFont val="Arial"/>
        <family val="2"/>
      </rPr>
      <t>√</t>
    </r>
    <r>
      <rPr>
        <sz val="6.75"/>
        <rFont val="Trebuchet MS"/>
        <family val="2"/>
      </rPr>
      <t>3</t>
    </r>
  </si>
  <si>
    <t>MEF 5</t>
  </si>
  <si>
    <t>André Duarte Barros Lopes Ferreira</t>
  </si>
  <si>
    <r>
      <t>P</t>
    </r>
    <r>
      <rPr>
        <sz val="10"/>
        <rFont val="Symbol"/>
        <family val="1"/>
        <charset val="2"/>
      </rPr>
      <t xml:space="preserve">x </t>
    </r>
    <r>
      <rPr>
        <vertAlign val="superscript"/>
        <sz val="10"/>
        <rFont val="Symbol"/>
        <family val="1"/>
        <charset val="2"/>
      </rPr>
      <t>2</t>
    </r>
  </si>
  <si>
    <r>
      <t>P</t>
    </r>
    <r>
      <rPr>
        <sz val="10"/>
        <rFont val="Symbol"/>
        <family val="1"/>
        <charset val="2"/>
      </rPr>
      <t xml:space="preserve">h  </t>
    </r>
    <r>
      <rPr>
        <vertAlign val="superscript"/>
        <sz val="10"/>
        <rFont val="Symbol"/>
        <family val="1"/>
        <charset val="2"/>
      </rPr>
      <t>2</t>
    </r>
  </si>
  <si>
    <r>
      <t>P</t>
    </r>
    <r>
      <rPr>
        <sz val="10"/>
        <rFont val="Symbol"/>
        <family val="1"/>
        <charset val="2"/>
      </rPr>
      <t xml:space="preserve">x </t>
    </r>
    <r>
      <rPr>
        <vertAlign val="superscript"/>
        <sz val="10"/>
        <rFont val="Symbol"/>
        <family val="1"/>
        <charset val="2"/>
      </rPr>
      <t xml:space="preserve">2 </t>
    </r>
    <r>
      <rPr>
        <sz val="10"/>
        <rFont val="Symbol"/>
        <family val="1"/>
        <charset val="2"/>
      </rPr>
      <t xml:space="preserve">* </t>
    </r>
    <r>
      <rPr>
        <sz val="10"/>
        <rFont val="Arial"/>
        <family val="2"/>
      </rPr>
      <t>P</t>
    </r>
    <r>
      <rPr>
        <sz val="10"/>
        <rFont val="Calibri"/>
        <family val="2"/>
      </rPr>
      <t>η</t>
    </r>
  </si>
  <si>
    <t>*C-1</t>
  </si>
  <si>
    <t>J-1* derivadas das funções de forma em P</t>
  </si>
  <si>
    <r>
      <t>x</t>
    </r>
    <r>
      <rPr>
        <b/>
        <vertAlign val="superscript"/>
        <sz val="9"/>
        <rFont val="Symbol"/>
        <family val="1"/>
        <charset val="2"/>
      </rPr>
      <t>2</t>
    </r>
  </si>
  <si>
    <r>
      <t>h</t>
    </r>
    <r>
      <rPr>
        <b/>
        <vertAlign val="superscript"/>
        <sz val="9"/>
        <rFont val="Symbol"/>
        <family val="1"/>
        <charset val="2"/>
      </rPr>
      <t>2</t>
    </r>
  </si>
  <si>
    <r>
      <t>x</t>
    </r>
    <r>
      <rPr>
        <b/>
        <vertAlign val="superscript"/>
        <sz val="9"/>
        <rFont val="Symbol"/>
        <family val="1"/>
        <charset val="2"/>
      </rPr>
      <t>2</t>
    </r>
    <r>
      <rPr>
        <b/>
        <sz val="9"/>
        <rFont val="Symbol"/>
        <family val="1"/>
        <charset val="2"/>
      </rPr>
      <t>h</t>
    </r>
  </si>
  <si>
    <r>
      <t>xh</t>
    </r>
    <r>
      <rPr>
        <b/>
        <vertAlign val="superscript"/>
        <sz val="9"/>
        <rFont val="Symbol"/>
        <family val="1"/>
        <charset val="2"/>
      </rPr>
      <t>2</t>
    </r>
  </si>
  <si>
    <t>BASE POLINOMIAL PROPOSTA (matriz C)</t>
  </si>
  <si>
    <t>D*e</t>
  </si>
  <si>
    <t>B*d</t>
  </si>
  <si>
    <t>u1</t>
  </si>
  <si>
    <t>v1</t>
  </si>
  <si>
    <t>u2</t>
  </si>
  <si>
    <t>v2</t>
  </si>
  <si>
    <t>u3</t>
  </si>
  <si>
    <t>v3</t>
  </si>
  <si>
    <t>u4</t>
  </si>
  <si>
    <t>v4</t>
  </si>
  <si>
    <t>u5</t>
  </si>
  <si>
    <t>v5</t>
  </si>
  <si>
    <t>u6</t>
  </si>
  <si>
    <t>v6</t>
  </si>
  <si>
    <t>u7</t>
  </si>
  <si>
    <t>v7</t>
  </si>
  <si>
    <t>u8</t>
  </si>
  <si>
    <t>v8</t>
  </si>
  <si>
    <t>k = BTDB * det[J]I * t</t>
  </si>
  <si>
    <r>
      <t>Pξ*P</t>
    </r>
    <r>
      <rPr>
        <sz val="10"/>
        <rFont val="Calibri"/>
        <family val="2"/>
      </rPr>
      <t>η</t>
    </r>
  </si>
  <si>
    <r>
      <t>P</t>
    </r>
    <r>
      <rPr>
        <sz val="10"/>
        <rFont val="Trebuchet MS"/>
        <family val="2"/>
      </rPr>
      <t>ξ</t>
    </r>
    <r>
      <rPr>
        <sz val="10"/>
        <rFont val="Arial"/>
        <family val="2"/>
      </rPr>
      <t xml:space="preserve"> * Pη</t>
    </r>
    <r>
      <rPr>
        <vertAlign val="superscript"/>
        <sz val="10"/>
        <rFont val="Arial"/>
        <family val="2"/>
      </rPr>
      <t xml:space="preserve"> 2</t>
    </r>
  </si>
  <si>
    <t>componentes da base polinomial ponto P*C-1</t>
  </si>
  <si>
    <t>BASE POLINOMIAL PROPOSTA (tipo a matriz C)</t>
  </si>
  <si>
    <t>x e y de um ponto</t>
  </si>
  <si>
    <t>xi e yi coordenadas globais dos pontos</t>
  </si>
  <si>
    <t>dN/dx e dN/dy em P</t>
  </si>
  <si>
    <t>J-1 * [dN/dksi e dN/deta em P]</t>
  </si>
  <si>
    <t>[B]</t>
  </si>
  <si>
    <t>dN/dξ</t>
  </si>
  <si>
    <t>dN/η</t>
  </si>
  <si>
    <t>dN/η * xi</t>
  </si>
  <si>
    <t>dN/dξ * xi</t>
  </si>
  <si>
    <t>dN/dξ * yi</t>
  </si>
  <si>
    <t>dN/η * yi</t>
  </si>
  <si>
    <t>Forma normal de preencher</t>
  </si>
  <si>
    <t>não percebo isto</t>
  </si>
  <si>
    <t xml:space="preserve">[P] </t>
  </si>
  <si>
    <r>
      <t>dP/d</t>
    </r>
    <r>
      <rPr>
        <sz val="10"/>
        <rFont val="Symbol"/>
        <family val="1"/>
        <charset val="2"/>
      </rPr>
      <t xml:space="preserve">x </t>
    </r>
    <r>
      <rPr>
        <sz val="10"/>
        <rFont val="Trebuchet MS"/>
        <family val="2"/>
      </rPr>
      <t>e dP/d</t>
    </r>
    <r>
      <rPr>
        <sz val="10"/>
        <rFont val="Symbol"/>
        <family val="1"/>
        <charset val="2"/>
      </rPr>
      <t>h</t>
    </r>
    <r>
      <rPr>
        <sz val="10"/>
        <rFont val="Trebuchet MS"/>
        <family val="2"/>
      </rPr>
      <t xml:space="preserve"> </t>
    </r>
  </si>
  <si>
    <r>
      <t>dN/</t>
    </r>
    <r>
      <rPr>
        <sz val="10"/>
        <rFont val="Symbol"/>
        <family val="1"/>
        <charset val="2"/>
      </rPr>
      <t>x</t>
    </r>
    <r>
      <rPr>
        <sz val="10"/>
        <rFont val="Trebuchet MS"/>
        <family val="2"/>
      </rPr>
      <t xml:space="preserve"> e</t>
    </r>
    <r>
      <rPr>
        <sz val="10"/>
        <rFont val="Symbol"/>
        <family val="1"/>
        <charset val="2"/>
      </rPr>
      <t xml:space="preserve"> </t>
    </r>
    <r>
      <rPr>
        <sz val="10"/>
        <rFont val="Arial"/>
        <family val="2"/>
      </rPr>
      <t>dN</t>
    </r>
    <r>
      <rPr>
        <sz val="10"/>
        <rFont val="Symbol"/>
        <family val="1"/>
        <charset val="2"/>
      </rPr>
      <t>/h</t>
    </r>
    <r>
      <rPr>
        <sz val="10"/>
        <rFont val="Trebuchet MS"/>
        <family val="2"/>
      </rPr>
      <t xml:space="preserve">  em "P"</t>
    </r>
  </si>
  <si>
    <r>
      <t>N(</t>
    </r>
    <r>
      <rPr>
        <sz val="10"/>
        <rFont val="Symbol"/>
        <family val="1"/>
        <charset val="2"/>
      </rPr>
      <t>x,h</t>
    </r>
    <r>
      <rPr>
        <sz val="10"/>
        <rFont val="Trebuchet MS"/>
        <family val="2"/>
      </rPr>
      <t>) em P</t>
    </r>
  </si>
  <si>
    <t>dP/dksi e dP/deta * C-1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</si>
</sst>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E+00"/>
    <numFmt numFmtId="165" formatCode="0.0"/>
    <numFmt numFmtId="166" formatCode="0.000"/>
  </numFmts>
  <fonts count="25" x14ac:knownFonts="1">
    <font>
      <sz val="10"/>
      <name val="Arial"/>
    </font>
    <font>
      <b/>
      <sz val="9"/>
      <name val="Trebuchet MS"/>
      <family val="2"/>
    </font>
    <font>
      <sz val="9"/>
      <name val="Trebuchet MS"/>
      <family val="2"/>
    </font>
    <font>
      <sz val="9"/>
      <name val="Trebuchet MS"/>
      <family val="2"/>
    </font>
    <font>
      <b/>
      <sz val="9"/>
      <name val="Symbol"/>
      <family val="1"/>
      <charset val="2"/>
    </font>
    <font>
      <sz val="8"/>
      <name val="Trebuchet MS"/>
      <family val="2"/>
    </font>
    <font>
      <sz val="9"/>
      <name val="Symbol"/>
      <family val="1"/>
      <charset val="2"/>
    </font>
    <font>
      <vertAlign val="subscript"/>
      <sz val="9"/>
      <name val="Trebuchet MS"/>
      <family val="2"/>
    </font>
    <font>
      <sz val="8"/>
      <name val="Arial"/>
      <family val="2"/>
    </font>
    <font>
      <sz val="10"/>
      <color indexed="9"/>
      <name val="Trebuchet MS"/>
      <family val="2"/>
    </font>
    <font>
      <sz val="10"/>
      <name val="Trebuchet MS"/>
      <family val="2"/>
    </font>
    <font>
      <sz val="10"/>
      <name val="Symbol"/>
      <family val="1"/>
      <charset val="2"/>
    </font>
    <font>
      <b/>
      <sz val="10"/>
      <name val="Arial"/>
      <family val="2"/>
    </font>
    <font>
      <sz val="9"/>
      <name val="Arial"/>
      <family val="2"/>
    </font>
    <font>
      <sz val="6.75"/>
      <name val="Trebuchet MS"/>
      <family val="2"/>
    </font>
    <font>
      <i/>
      <sz val="9"/>
      <name val="Trebuchet MS"/>
      <family val="2"/>
    </font>
    <font>
      <vertAlign val="superscript"/>
      <sz val="9"/>
      <name val="Trebuchet MS"/>
      <family val="2"/>
    </font>
    <font>
      <sz val="9"/>
      <color theme="0"/>
      <name val="Trebuchet MS"/>
      <family val="2"/>
    </font>
    <font>
      <sz val="10"/>
      <color theme="0"/>
      <name val="Arial"/>
      <family val="2"/>
    </font>
    <font>
      <sz val="9"/>
      <name val="Trebuchet MS"/>
      <family val="2"/>
    </font>
    <font>
      <sz val="10"/>
      <name val="Arial"/>
      <family val="2"/>
    </font>
    <font>
      <vertAlign val="superscript"/>
      <sz val="10"/>
      <name val="Symbol"/>
      <family val="1"/>
      <charset val="2"/>
    </font>
    <font>
      <sz val="10"/>
      <name val="Calibri"/>
      <family val="2"/>
    </font>
    <font>
      <vertAlign val="superscript"/>
      <sz val="10"/>
      <name val="Arial"/>
      <family val="2"/>
    </font>
    <font>
      <b/>
      <vertAlign val="superscript"/>
      <sz val="9"/>
      <name val="Symbol"/>
      <family val="1"/>
      <charset val="2"/>
    </font>
  </fonts>
  <fills count="8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Border="1"/>
    <xf numFmtId="0" fontId="2" fillId="2" borderId="0" xfId="0" applyFont="1" applyFill="1" applyBorder="1" applyAlignment="1">
      <alignment horizontal="center"/>
    </xf>
    <xf numFmtId="0" fontId="3" fillId="0" borderId="0" xfId="0" applyFont="1" applyBorder="1"/>
    <xf numFmtId="0" fontId="2" fillId="2" borderId="0" xfId="0" applyFont="1" applyFill="1" applyBorder="1"/>
    <xf numFmtId="0" fontId="2" fillId="3" borderId="0" xfId="0" applyFont="1" applyFill="1" applyBorder="1"/>
    <xf numFmtId="0" fontId="1" fillId="3" borderId="0" xfId="0" applyFont="1" applyFill="1" applyBorder="1" applyAlignment="1">
      <alignment horizontal="right"/>
    </xf>
    <xf numFmtId="0" fontId="3" fillId="0" borderId="0" xfId="0" applyFont="1"/>
    <xf numFmtId="0" fontId="2" fillId="4" borderId="0" xfId="0" applyFont="1" applyFill="1" applyBorder="1" applyProtection="1">
      <protection locked="0"/>
    </xf>
    <xf numFmtId="0" fontId="1" fillId="3" borderId="0" xfId="0" applyFont="1" applyFill="1" applyBorder="1"/>
    <xf numFmtId="0" fontId="3" fillId="0" borderId="0" xfId="0" applyFont="1" applyFill="1"/>
    <xf numFmtId="0" fontId="5" fillId="0" borderId="0" xfId="0" applyFont="1" applyBorder="1"/>
    <xf numFmtId="0" fontId="2" fillId="0" borderId="0" xfId="0" applyFont="1" applyBorder="1" applyAlignment="1">
      <alignment horizontal="left"/>
    </xf>
    <xf numFmtId="0" fontId="3" fillId="3" borderId="0" xfId="0" applyFont="1" applyFill="1" applyBorder="1"/>
    <xf numFmtId="0" fontId="1" fillId="2" borderId="0" xfId="0" applyFont="1" applyFill="1" applyBorder="1"/>
    <xf numFmtId="164" fontId="2" fillId="4" borderId="0" xfId="0" applyNumberFormat="1" applyFont="1" applyFill="1" applyBorder="1" applyProtection="1">
      <protection locked="0"/>
    </xf>
    <xf numFmtId="0" fontId="6" fillId="2" borderId="0" xfId="0" applyFont="1" applyFill="1" applyBorder="1" applyAlignment="1">
      <alignment horizontal="center"/>
    </xf>
    <xf numFmtId="0" fontId="10" fillId="2" borderId="0" xfId="0" applyFont="1" applyFill="1"/>
    <xf numFmtId="0" fontId="10" fillId="2" borderId="0" xfId="0" applyFont="1" applyFill="1" applyAlignment="1">
      <alignment horizontal="right"/>
    </xf>
    <xf numFmtId="0" fontId="0" fillId="2" borderId="0" xfId="0" applyFill="1"/>
    <xf numFmtId="0" fontId="0" fillId="5" borderId="0" xfId="0" applyFill="1"/>
    <xf numFmtId="0" fontId="12" fillId="0" borderId="0" xfId="0" applyFont="1" applyAlignment="1">
      <alignment horizontal="right"/>
    </xf>
    <xf numFmtId="11" fontId="2" fillId="4" borderId="0" xfId="0" applyNumberFormat="1" applyFont="1" applyFill="1" applyBorder="1" applyProtection="1">
      <protection locked="0"/>
    </xf>
    <xf numFmtId="1" fontId="2" fillId="4" borderId="0" xfId="0" applyNumberFormat="1" applyFont="1" applyFill="1" applyBorder="1" applyProtection="1">
      <protection locked="0"/>
    </xf>
    <xf numFmtId="166" fontId="2" fillId="5" borderId="0" xfId="0" applyNumberFormat="1" applyFont="1" applyFill="1" applyBorder="1"/>
    <xf numFmtId="166" fontId="2" fillId="5" borderId="0" xfId="0" applyNumberFormat="1" applyFont="1" applyFill="1" applyBorder="1" applyProtection="1">
      <protection locked="0"/>
    </xf>
    <xf numFmtId="0" fontId="17" fillId="0" borderId="0" xfId="0" applyFont="1" applyFill="1" applyBorder="1"/>
    <xf numFmtId="0" fontId="17" fillId="0" borderId="0" xfId="0" applyFont="1" applyFill="1"/>
    <xf numFmtId="165" fontId="17" fillId="0" borderId="0" xfId="0" applyNumberFormat="1" applyFont="1" applyFill="1" applyBorder="1"/>
    <xf numFmtId="0" fontId="17" fillId="0" borderId="0" xfId="0" applyFont="1" applyFill="1" applyBorder="1" applyProtection="1">
      <protection locked="0"/>
    </xf>
    <xf numFmtId="0" fontId="18" fillId="0" borderId="0" xfId="0" applyFont="1" applyFill="1"/>
    <xf numFmtId="0" fontId="2" fillId="2" borderId="0" xfId="0" applyFont="1" applyFill="1" applyBorder="1" applyAlignment="1">
      <alignment horizontal="center"/>
    </xf>
    <xf numFmtId="0" fontId="19" fillId="4" borderId="0" xfId="0" applyFont="1" applyFill="1" applyBorder="1" applyProtection="1">
      <protection locked="0"/>
    </xf>
    <xf numFmtId="0" fontId="12" fillId="0" borderId="0" xfId="0" applyFont="1"/>
    <xf numFmtId="0" fontId="2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center" vertical="center"/>
    </xf>
    <xf numFmtId="1" fontId="19" fillId="4" borderId="0" xfId="0" applyNumberFormat="1" applyFont="1" applyFill="1" applyBorder="1" applyAlignment="1" applyProtection="1">
      <alignment horizontal="center"/>
      <protection locked="0"/>
    </xf>
    <xf numFmtId="2" fontId="2" fillId="4" borderId="0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Border="1" applyAlignment="1">
      <alignment horizontal="center"/>
    </xf>
    <xf numFmtId="0" fontId="10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0" fillId="0" borderId="0" xfId="0" applyFont="1" applyBorder="1"/>
    <xf numFmtId="11" fontId="2" fillId="4" borderId="0" xfId="0" applyNumberFormat="1" applyFont="1" applyFill="1" applyBorder="1" applyAlignment="1" applyProtection="1">
      <alignment horizontal="center"/>
      <protection locked="0"/>
    </xf>
    <xf numFmtId="1" fontId="2" fillId="4" borderId="0" xfId="0" applyNumberFormat="1" applyFont="1" applyFill="1" applyBorder="1" applyAlignment="1" applyProtection="1">
      <alignment horizontal="center"/>
      <protection locked="0"/>
    </xf>
    <xf numFmtId="0" fontId="20" fillId="0" borderId="0" xfId="0" applyFont="1"/>
    <xf numFmtId="0" fontId="20" fillId="0" borderId="0" xfId="0" applyFont="1" applyAlignment="1">
      <alignment horizontal="center"/>
    </xf>
    <xf numFmtId="0" fontId="2" fillId="7" borderId="0" xfId="0" applyFont="1" applyFill="1" applyBorder="1"/>
    <xf numFmtId="0" fontId="3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/>
    <xf numFmtId="0" fontId="9" fillId="6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54174409043543"/>
          <c:y val="5.4811336240427708E-2"/>
          <c:w val="0.80884152460619141"/>
          <c:h val="0.79659142002754868"/>
        </c:manualLayout>
      </c:layout>
      <c:scatterChart>
        <c:scatterStyle val="smoothMarker"/>
        <c:varyColors val="0"/>
        <c:ser>
          <c:idx val="0"/>
          <c:order val="0"/>
          <c:tx>
            <c:v>Nao DEF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MEF_5!$M$17:$M$24</c:f>
              <c:numCache>
                <c:formatCode>General</c:formatCode>
                <c:ptCount val="8"/>
                <c:pt idx="0">
                  <c:v>98</c:v>
                </c:pt>
                <c:pt idx="1">
                  <c:v>102</c:v>
                </c:pt>
                <c:pt idx="2">
                  <c:v>106</c:v>
                </c:pt>
                <c:pt idx="3">
                  <c:v>107.5</c:v>
                </c:pt>
                <c:pt idx="4">
                  <c:v>110</c:v>
                </c:pt>
                <c:pt idx="5">
                  <c:v>107</c:v>
                </c:pt>
                <c:pt idx="6">
                  <c:v>104</c:v>
                </c:pt>
                <c:pt idx="7">
                  <c:v>101</c:v>
                </c:pt>
              </c:numCache>
            </c:numRef>
          </c:xVal>
          <c:yVal>
            <c:numRef>
              <c:f>MEF_5!$N$17:$N$24</c:f>
              <c:numCache>
                <c:formatCode>General</c:formatCode>
                <c:ptCount val="8"/>
                <c:pt idx="0">
                  <c:v>211</c:v>
                </c:pt>
                <c:pt idx="1">
                  <c:v>208</c:v>
                </c:pt>
                <c:pt idx="2">
                  <c:v>205</c:v>
                </c:pt>
                <c:pt idx="3">
                  <c:v>208.2</c:v>
                </c:pt>
                <c:pt idx="4">
                  <c:v>210</c:v>
                </c:pt>
                <c:pt idx="5">
                  <c:v>213.5</c:v>
                </c:pt>
                <c:pt idx="6">
                  <c:v>217</c:v>
                </c:pt>
                <c:pt idx="7">
                  <c:v>214</c:v>
                </c:pt>
              </c:numCache>
            </c:numRef>
          </c:yVal>
          <c:smooth val="0"/>
        </c:ser>
        <c:ser>
          <c:idx val="1"/>
          <c:order val="1"/>
          <c:tx>
            <c:v>DEF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MEF_5!$Q$17:$Q$25</c:f>
              <c:numCache>
                <c:formatCode>General</c:formatCode>
                <c:ptCount val="9"/>
                <c:pt idx="0" formatCode="0.0">
                  <c:v>97.564999999999998</c:v>
                </c:pt>
                <c:pt idx="1">
                  <c:v>101.586</c:v>
                </c:pt>
                <c:pt idx="2" formatCode="0.0">
                  <c:v>105.607</c:v>
                </c:pt>
                <c:pt idx="3">
                  <c:v>107.09</c:v>
                </c:pt>
                <c:pt idx="4" formatCode="0.0">
                  <c:v>109.57299999999999</c:v>
                </c:pt>
                <c:pt idx="5">
                  <c:v>106.57</c:v>
                </c:pt>
                <c:pt idx="6" formatCode="0.0">
                  <c:v>103.56699999999999</c:v>
                </c:pt>
                <c:pt idx="7">
                  <c:v>100.566</c:v>
                </c:pt>
                <c:pt idx="8">
                  <c:v>97.564999999999998</c:v>
                </c:pt>
              </c:numCache>
            </c:numRef>
          </c:xVal>
          <c:yVal>
            <c:numRef>
              <c:f>MEF_5!$R$17:$R$25</c:f>
              <c:numCache>
                <c:formatCode>General</c:formatCode>
                <c:ptCount val="9"/>
                <c:pt idx="0" formatCode="0.0">
                  <c:v>210.80199999999999</c:v>
                </c:pt>
                <c:pt idx="1">
                  <c:v>207.85149999999999</c:v>
                </c:pt>
                <c:pt idx="2" formatCode="0.0">
                  <c:v>204.90100000000001</c:v>
                </c:pt>
                <c:pt idx="3">
                  <c:v>208.06450000000001</c:v>
                </c:pt>
                <c:pt idx="4" formatCode="0.0">
                  <c:v>209.828</c:v>
                </c:pt>
                <c:pt idx="5">
                  <c:v>213.358</c:v>
                </c:pt>
                <c:pt idx="6" formatCode="0.0">
                  <c:v>216.88800000000001</c:v>
                </c:pt>
                <c:pt idx="7">
                  <c:v>213.845</c:v>
                </c:pt>
                <c:pt idx="8">
                  <c:v>210.80199999999999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48992"/>
        <c:axId val="68749568"/>
      </c:scatterChart>
      <c:valAx>
        <c:axId val="68748992"/>
        <c:scaling>
          <c:orientation val="minMax"/>
          <c:min val="9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8749568"/>
        <c:crosses val="autoZero"/>
        <c:crossBetween val="midCat"/>
      </c:valAx>
      <c:valAx>
        <c:axId val="68749568"/>
        <c:scaling>
          <c:orientation val="minMax"/>
          <c:max val="220"/>
          <c:min val="2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8748992"/>
        <c:crosses val="autoZero"/>
        <c:crossBetween val="midCat"/>
        <c:majorUnit val="5"/>
        <c:minorUnit val="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298485623458381"/>
          <c:y val="8.7698137984684246E-2"/>
          <c:w val="0.26187901821266041"/>
          <c:h val="0.142509474225111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033" r="0.75000000000000033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54174409043543"/>
          <c:y val="5.4811336240427708E-2"/>
          <c:w val="0.80884152460619141"/>
          <c:h val="0.79659142002754868"/>
        </c:manualLayout>
      </c:layout>
      <c:scatterChart>
        <c:scatterStyle val="smoothMarker"/>
        <c:varyColors val="0"/>
        <c:ser>
          <c:idx val="0"/>
          <c:order val="0"/>
          <c:tx>
            <c:v>Nao DEF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MEF_5!$M$17:$M$24</c:f>
              <c:numCache>
                <c:formatCode>General</c:formatCode>
                <c:ptCount val="8"/>
                <c:pt idx="0">
                  <c:v>98</c:v>
                </c:pt>
                <c:pt idx="1">
                  <c:v>102</c:v>
                </c:pt>
                <c:pt idx="2">
                  <c:v>106</c:v>
                </c:pt>
                <c:pt idx="3">
                  <c:v>107.5</c:v>
                </c:pt>
                <c:pt idx="4">
                  <c:v>110</c:v>
                </c:pt>
                <c:pt idx="5">
                  <c:v>107</c:v>
                </c:pt>
                <c:pt idx="6">
                  <c:v>104</c:v>
                </c:pt>
                <c:pt idx="7">
                  <c:v>101</c:v>
                </c:pt>
              </c:numCache>
            </c:numRef>
          </c:xVal>
          <c:yVal>
            <c:numRef>
              <c:f>MEF_5!$N$17:$N$24</c:f>
              <c:numCache>
                <c:formatCode>General</c:formatCode>
                <c:ptCount val="8"/>
                <c:pt idx="0">
                  <c:v>211</c:v>
                </c:pt>
                <c:pt idx="1">
                  <c:v>208</c:v>
                </c:pt>
                <c:pt idx="2">
                  <c:v>205</c:v>
                </c:pt>
                <c:pt idx="3">
                  <c:v>208.2</c:v>
                </c:pt>
                <c:pt idx="4">
                  <c:v>210</c:v>
                </c:pt>
                <c:pt idx="5">
                  <c:v>213.5</c:v>
                </c:pt>
                <c:pt idx="6">
                  <c:v>217</c:v>
                </c:pt>
                <c:pt idx="7">
                  <c:v>214</c:v>
                </c:pt>
              </c:numCache>
            </c:numRef>
          </c:yVal>
          <c:smooth val="0"/>
        </c:ser>
        <c:ser>
          <c:idx val="1"/>
          <c:order val="1"/>
          <c:tx>
            <c:v>DEF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MEF_5!$Q$17:$Q$25</c:f>
              <c:numCache>
                <c:formatCode>General</c:formatCode>
                <c:ptCount val="9"/>
                <c:pt idx="0" formatCode="0.0">
                  <c:v>97.564999999999998</c:v>
                </c:pt>
                <c:pt idx="1">
                  <c:v>101.586</c:v>
                </c:pt>
                <c:pt idx="2" formatCode="0.0">
                  <c:v>105.607</c:v>
                </c:pt>
                <c:pt idx="3">
                  <c:v>107.09</c:v>
                </c:pt>
                <c:pt idx="4" formatCode="0.0">
                  <c:v>109.57299999999999</c:v>
                </c:pt>
                <c:pt idx="5">
                  <c:v>106.57</c:v>
                </c:pt>
                <c:pt idx="6" formatCode="0.0">
                  <c:v>103.56699999999999</c:v>
                </c:pt>
                <c:pt idx="7">
                  <c:v>100.566</c:v>
                </c:pt>
                <c:pt idx="8">
                  <c:v>97.564999999999998</c:v>
                </c:pt>
              </c:numCache>
            </c:numRef>
          </c:xVal>
          <c:yVal>
            <c:numRef>
              <c:f>MEF_5!$R$17:$R$25</c:f>
              <c:numCache>
                <c:formatCode>General</c:formatCode>
                <c:ptCount val="9"/>
                <c:pt idx="0" formatCode="0.0">
                  <c:v>210.80199999999999</c:v>
                </c:pt>
                <c:pt idx="1">
                  <c:v>207.85149999999999</c:v>
                </c:pt>
                <c:pt idx="2" formatCode="0.0">
                  <c:v>204.90100000000001</c:v>
                </c:pt>
                <c:pt idx="3">
                  <c:v>208.06450000000001</c:v>
                </c:pt>
                <c:pt idx="4" formatCode="0.0">
                  <c:v>209.828</c:v>
                </c:pt>
                <c:pt idx="5">
                  <c:v>213.358</c:v>
                </c:pt>
                <c:pt idx="6" formatCode="0.0">
                  <c:v>216.88800000000001</c:v>
                </c:pt>
                <c:pt idx="7">
                  <c:v>213.845</c:v>
                </c:pt>
                <c:pt idx="8">
                  <c:v>210.80199999999999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52448"/>
        <c:axId val="68753024"/>
      </c:scatterChart>
      <c:valAx>
        <c:axId val="68752448"/>
        <c:scaling>
          <c:orientation val="minMax"/>
          <c:min val="9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8753024"/>
        <c:crosses val="autoZero"/>
        <c:crossBetween val="midCat"/>
      </c:valAx>
      <c:valAx>
        <c:axId val="68753024"/>
        <c:scaling>
          <c:orientation val="minMax"/>
          <c:max val="220"/>
          <c:min val="2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8752448"/>
        <c:crosses val="autoZero"/>
        <c:crossBetween val="midCat"/>
        <c:majorUnit val="5"/>
        <c:minorUnit val="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298485623458381"/>
          <c:y val="8.7698137984684246E-2"/>
          <c:w val="0.26187901821266041"/>
          <c:h val="0.142509474225111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033" r="0.75000000000000033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19050</xdr:rowOff>
    </xdr:from>
    <xdr:to>
      <xdr:col>13</xdr:col>
      <xdr:colOff>304800</xdr:colOff>
      <xdr:row>13</xdr:row>
      <xdr:rowOff>123825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2900"/>
          <a:ext cx="8229600" cy="188595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16</xdr:col>
      <xdr:colOff>57150</xdr:colOff>
      <xdr:row>2</xdr:row>
      <xdr:rowOff>38100</xdr:rowOff>
    </xdr:from>
    <xdr:to>
      <xdr:col>20</xdr:col>
      <xdr:colOff>495300</xdr:colOff>
      <xdr:row>17</xdr:row>
      <xdr:rowOff>111125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514350</xdr:colOff>
      <xdr:row>26</xdr:row>
      <xdr:rowOff>0</xdr:rowOff>
    </xdr:from>
    <xdr:to>
      <xdr:col>16</xdr:col>
      <xdr:colOff>171450</xdr:colOff>
      <xdr:row>26</xdr:row>
      <xdr:rowOff>171450</xdr:rowOff>
    </xdr:to>
    <xdr:sp macro="" textlink="">
      <xdr:nvSpPr>
        <xdr:cNvPr id="4" name="CaixaDeTexto 3"/>
        <xdr:cNvSpPr txBox="1"/>
      </xdr:nvSpPr>
      <xdr:spPr>
        <a:xfrm>
          <a:off x="9048750" y="4572000"/>
          <a:ext cx="876300" cy="171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9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Fforma P * vi</a:t>
          </a:r>
          <a:r>
            <a:rPr lang="pt-PT" sz="900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13</xdr:col>
      <xdr:colOff>495300</xdr:colOff>
      <xdr:row>27</xdr:row>
      <xdr:rowOff>0</xdr:rowOff>
    </xdr:from>
    <xdr:to>
      <xdr:col>15</xdr:col>
      <xdr:colOff>152400</xdr:colOff>
      <xdr:row>27</xdr:row>
      <xdr:rowOff>171450</xdr:rowOff>
    </xdr:to>
    <xdr:sp macro="" textlink="">
      <xdr:nvSpPr>
        <xdr:cNvPr id="6" name="CaixaDeTexto 5"/>
        <xdr:cNvSpPr txBox="1"/>
      </xdr:nvSpPr>
      <xdr:spPr>
        <a:xfrm>
          <a:off x="8420100" y="4762500"/>
          <a:ext cx="876300" cy="171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9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Fforma P * ui</a:t>
          </a:r>
          <a:r>
            <a:rPr lang="pt-PT" sz="900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12</xdr:col>
      <xdr:colOff>466725</xdr:colOff>
      <xdr:row>25</xdr:row>
      <xdr:rowOff>133349</xdr:rowOff>
    </xdr:from>
    <xdr:to>
      <xdr:col>14</xdr:col>
      <xdr:colOff>266700</xdr:colOff>
      <xdr:row>26</xdr:row>
      <xdr:rowOff>171450</xdr:rowOff>
    </xdr:to>
    <xdr:sp macro="" textlink="">
      <xdr:nvSpPr>
        <xdr:cNvPr id="7" name="CaixaDeTexto 6"/>
        <xdr:cNvSpPr txBox="1"/>
      </xdr:nvSpPr>
      <xdr:spPr>
        <a:xfrm>
          <a:off x="7781925" y="4514849"/>
          <a:ext cx="1019175" cy="2286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PT" sz="900" b="0" i="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N(</a:t>
          </a:r>
          <a:r>
            <a:rPr lang="pt-PT" sz="900" b="0" i="0">
              <a:solidFill>
                <a:schemeClr val="dk1"/>
              </a:solidFill>
              <a:effectLst/>
              <a:latin typeface="Symbol" pitchFamily="18" charset="2"/>
              <a:ea typeface="+mn-ea"/>
              <a:cs typeface="Arial" pitchFamily="34" charset="0"/>
            </a:rPr>
            <a:t>x,h</a:t>
          </a:r>
          <a:r>
            <a:rPr lang="pt-PT" sz="900" b="0" i="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) em P * xi</a:t>
          </a:r>
          <a:r>
            <a:rPr lang="pt-PT" sz="90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 </a:t>
          </a:r>
          <a:endParaRPr lang="pt-PT" sz="900">
            <a:effectLst/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11</xdr:col>
      <xdr:colOff>257175</xdr:colOff>
      <xdr:row>27</xdr:row>
      <xdr:rowOff>19050</xdr:rowOff>
    </xdr:from>
    <xdr:to>
      <xdr:col>13</xdr:col>
      <xdr:colOff>190500</xdr:colOff>
      <xdr:row>27</xdr:row>
      <xdr:rowOff>190500</xdr:rowOff>
    </xdr:to>
    <xdr:sp macro="" textlink="">
      <xdr:nvSpPr>
        <xdr:cNvPr id="8" name="CaixaDeTexto 7"/>
        <xdr:cNvSpPr txBox="1"/>
      </xdr:nvSpPr>
      <xdr:spPr>
        <a:xfrm>
          <a:off x="6962775" y="4781550"/>
          <a:ext cx="1152525" cy="171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PT" sz="9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N(</a:t>
          </a:r>
          <a:r>
            <a:rPr lang="pt-PT" sz="900" b="0" i="0" u="none" strike="noStrike">
              <a:solidFill>
                <a:schemeClr val="dk1"/>
              </a:solidFill>
              <a:effectLst/>
              <a:latin typeface="Symbol" pitchFamily="18" charset="2"/>
              <a:ea typeface="+mn-ea"/>
              <a:cs typeface="Arial" pitchFamily="34" charset="0"/>
            </a:rPr>
            <a:t>x,h</a:t>
          </a:r>
          <a:r>
            <a:rPr lang="pt-PT" sz="9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) em P * xi</a:t>
          </a:r>
          <a:r>
            <a:rPr lang="pt-PT" sz="900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15</xdr:col>
      <xdr:colOff>95250</xdr:colOff>
      <xdr:row>24</xdr:row>
      <xdr:rowOff>0</xdr:rowOff>
    </xdr:from>
    <xdr:to>
      <xdr:col>18</xdr:col>
      <xdr:colOff>76200</xdr:colOff>
      <xdr:row>29</xdr:row>
      <xdr:rowOff>0</xdr:rowOff>
    </xdr:to>
    <xdr:cxnSp macro="">
      <xdr:nvCxnSpPr>
        <xdr:cNvPr id="9" name="Conexão recta unidireccional 8"/>
        <xdr:cNvCxnSpPr/>
      </xdr:nvCxnSpPr>
      <xdr:spPr>
        <a:xfrm flipH="1" flipV="1">
          <a:off x="9239250" y="4191000"/>
          <a:ext cx="1809750" cy="9525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95250</xdr:colOff>
      <xdr:row>25</xdr:row>
      <xdr:rowOff>114300</xdr:rowOff>
    </xdr:from>
    <xdr:to>
      <xdr:col>17</xdr:col>
      <xdr:colOff>514350</xdr:colOff>
      <xdr:row>26</xdr:row>
      <xdr:rowOff>171450</xdr:rowOff>
    </xdr:to>
    <xdr:sp macro="" textlink="">
      <xdr:nvSpPr>
        <xdr:cNvPr id="10" name="CaixaDeTexto 9"/>
        <xdr:cNvSpPr txBox="1"/>
      </xdr:nvSpPr>
      <xdr:spPr>
        <a:xfrm rot="1631679">
          <a:off x="9848850" y="4495800"/>
          <a:ext cx="102870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retirados daqi</a:t>
          </a:r>
        </a:p>
      </xdr:txBody>
    </xdr:sp>
    <xdr:clientData/>
  </xdr:twoCellAnchor>
  <xdr:twoCellAnchor>
    <xdr:from>
      <xdr:col>20</xdr:col>
      <xdr:colOff>333375</xdr:colOff>
      <xdr:row>26</xdr:row>
      <xdr:rowOff>38100</xdr:rowOff>
    </xdr:from>
    <xdr:to>
      <xdr:col>27</xdr:col>
      <xdr:colOff>333375</xdr:colOff>
      <xdr:row>33</xdr:row>
      <xdr:rowOff>0</xdr:rowOff>
    </xdr:to>
    <xdr:sp macro="" textlink="">
      <xdr:nvSpPr>
        <xdr:cNvPr id="2" name="TextBox 1"/>
        <xdr:cNvSpPr txBox="1"/>
      </xdr:nvSpPr>
      <xdr:spPr>
        <a:xfrm>
          <a:off x="12525375" y="4610100"/>
          <a:ext cx="4267200" cy="1314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dP/d</a:t>
          </a:r>
          <a:r>
            <a:rPr lang="pt-PT" sz="1100">
              <a:latin typeface="Symbol" pitchFamily="18" charset="2"/>
            </a:rPr>
            <a:t>x</a:t>
          </a:r>
          <a:r>
            <a:rPr lang="pt-PT" sz="1100"/>
            <a:t> e dP/d</a:t>
          </a:r>
          <a:r>
            <a:rPr lang="pt-PT" sz="1100">
              <a:latin typeface="Symbol" pitchFamily="18" charset="2"/>
            </a:rPr>
            <a:t>h</a:t>
          </a:r>
          <a:r>
            <a:rPr lang="pt-PT" sz="1100"/>
            <a:t> : </a:t>
          </a:r>
        </a:p>
        <a:p>
          <a:r>
            <a:rPr lang="pt-PT" sz="1100"/>
            <a:t>DERIVADAS </a:t>
          </a:r>
          <a:r>
            <a:rPr lang="pt-PT" sz="1100">
              <a:latin typeface="Symbol" pitchFamily="18" charset="2"/>
            </a:rPr>
            <a:t>x,h</a:t>
          </a:r>
          <a:r>
            <a:rPr lang="pt-PT" sz="1100"/>
            <a:t> DAS COMPONENTES DA BASE POLINOMIAL EM "P"</a:t>
          </a:r>
        </a:p>
        <a:p>
          <a:endParaRPr lang="pt-PT" sz="1100"/>
        </a:p>
        <a:p>
          <a:r>
            <a:rPr lang="pt-PT" sz="1100"/>
            <a:t>[P]: VALORES DAS COMPONENTES DA BASE POLINOMIAL NO PONTO "P"</a:t>
          </a:r>
        </a:p>
        <a:p>
          <a:r>
            <a:rPr lang="pt-PT" sz="1100"/>
            <a:t>N(</a:t>
          </a:r>
          <a:r>
            <a:rPr lang="pt-PT" sz="1100">
              <a:latin typeface="Symbol" pitchFamily="18" charset="2"/>
            </a:rPr>
            <a:t>x</a:t>
          </a:r>
          <a:r>
            <a:rPr lang="pt-PT" sz="1100"/>
            <a:t>,</a:t>
          </a:r>
          <a:r>
            <a:rPr lang="pt-PT" sz="1100">
              <a:latin typeface="Symbol" pitchFamily="18" charset="2"/>
            </a:rPr>
            <a:t>h</a:t>
          </a:r>
          <a:r>
            <a:rPr lang="pt-PT" sz="1100"/>
            <a:t>) :VALORES DAS FUNÇÕES DE FORMA NO PONTO "P"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19050</xdr:rowOff>
    </xdr:from>
    <xdr:to>
      <xdr:col>13</xdr:col>
      <xdr:colOff>304800</xdr:colOff>
      <xdr:row>13</xdr:row>
      <xdr:rowOff>123825</xdr:rowOff>
    </xdr:to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2900"/>
          <a:ext cx="8229600" cy="188595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16</xdr:col>
      <xdr:colOff>57150</xdr:colOff>
      <xdr:row>2</xdr:row>
      <xdr:rowOff>38100</xdr:rowOff>
    </xdr:from>
    <xdr:to>
      <xdr:col>20</xdr:col>
      <xdr:colOff>495300</xdr:colOff>
      <xdr:row>17</xdr:row>
      <xdr:rowOff>111125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32</xdr:row>
      <xdr:rowOff>104775</xdr:rowOff>
    </xdr:from>
    <xdr:to>
      <xdr:col>8</xdr:col>
      <xdr:colOff>352425</xdr:colOff>
      <xdr:row>36</xdr:row>
      <xdr:rowOff>95250</xdr:rowOff>
    </xdr:to>
    <xdr:cxnSp macro="">
      <xdr:nvCxnSpPr>
        <xdr:cNvPr id="5" name="Conexão recta unidireccional 4"/>
        <xdr:cNvCxnSpPr/>
      </xdr:nvCxnSpPr>
      <xdr:spPr>
        <a:xfrm flipH="1">
          <a:off x="4895850" y="5838825"/>
          <a:ext cx="333375" cy="752475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38100</xdr:colOff>
      <xdr:row>33</xdr:row>
      <xdr:rowOff>152400</xdr:rowOff>
    </xdr:from>
    <xdr:to>
      <xdr:col>8</xdr:col>
      <xdr:colOff>342900</xdr:colOff>
      <xdr:row>37</xdr:row>
      <xdr:rowOff>114300</xdr:rowOff>
    </xdr:to>
    <xdr:cxnSp macro="">
      <xdr:nvCxnSpPr>
        <xdr:cNvPr id="6" name="Conexão recta unidireccional 5"/>
        <xdr:cNvCxnSpPr/>
      </xdr:nvCxnSpPr>
      <xdr:spPr>
        <a:xfrm flipH="1">
          <a:off x="4914900" y="6076950"/>
          <a:ext cx="304800" cy="723900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395286</xdr:colOff>
      <xdr:row>4</xdr:row>
      <xdr:rowOff>14287</xdr:rowOff>
    </xdr:from>
    <xdr:ext cx="1909763" cy="267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/>
            <xdr:cNvSpPr txBox="1"/>
          </xdr:nvSpPr>
          <xdr:spPr>
            <a:xfrm>
              <a:off x="395286" y="661987"/>
              <a:ext cx="1909763" cy="267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/>
                <a:t>[</a:t>
              </a:r>
              <a14:m>
                <m:oMath xmlns:m="http://schemas.openxmlformats.org/officeDocument/2006/math">
                  <m:r>
                    <a:rPr lang="pt-PT" sz="1100" b="0" i="1">
                      <a:latin typeface="Cambria Math"/>
                    </a:rPr>
                    <m:t>𝑑𝑥</m:t>
                  </m:r>
                  <m:r>
                    <a:rPr lang="pt-PT" sz="1100" b="0" i="1">
                      <a:latin typeface="Cambria Math"/>
                    </a:rPr>
                    <m:t>]=</m:t>
                  </m:r>
                  <m:d>
                    <m:dPr>
                      <m:begChr m:val="["/>
                      <m:endChr m:val="]"/>
                      <m:ctrlPr>
                        <a:rPr lang="pt-PT" sz="1100" b="0" i="1">
                          <a:latin typeface="Cambria Math"/>
                        </a:rPr>
                      </m:ctrlPr>
                    </m:dPr>
                    <m:e>
                      <m:sSup>
                        <m:sSupPr>
                          <m:ctrlPr>
                            <a:rPr lang="pt-PT" sz="1100" b="0" i="1">
                              <a:latin typeface="Cambria Math"/>
                            </a:rPr>
                          </m:ctrlPr>
                        </m:sSupPr>
                        <m:e>
                          <m:r>
                            <a:rPr lang="pt-PT" sz="1100" b="0" i="1">
                              <a:latin typeface="Cambria Math"/>
                            </a:rPr>
                            <m:t>𝐽</m:t>
                          </m:r>
                        </m:e>
                        <m:sup>
                          <m:r>
                            <a:rPr lang="pt-PT" sz="1100" b="0" i="1">
                              <a:latin typeface="Cambria Math"/>
                            </a:rPr>
                            <m:t>𝑇</m:t>
                          </m:r>
                        </m:sup>
                      </m:sSup>
                    </m:e>
                  </m:d>
                  <m:r>
                    <a:rPr lang="pt-PT" sz="1100" b="0" i="1">
                      <a:latin typeface="Cambria Math"/>
                    </a:rPr>
                    <m:t>{</m:t>
                  </m:r>
                  <m:r>
                    <a:rPr lang="pt-PT" sz="1100" b="0" i="1">
                      <a:latin typeface="Cambria Math"/>
                    </a:rPr>
                    <m:t>𝑑</m:t>
                  </m:r>
                  <m:r>
                    <a:rPr lang="pt-PT" sz="1100" b="0" i="1">
                      <a:latin typeface="Cambria Math"/>
                      <a:ea typeface="Cambria Math"/>
                    </a:rPr>
                    <m:t>𝜉</m:t>
                  </m:r>
                  <m:r>
                    <a:rPr lang="pt-PT" sz="1100" b="0" i="1">
                      <a:latin typeface="Cambria Math"/>
                      <a:ea typeface="Cambria Math"/>
                    </a:rPr>
                    <m:t>}</m:t>
                  </m:r>
                </m:oMath>
              </a14:m>
              <a:endParaRPr lang="pt-PT" sz="1100"/>
            </a:p>
          </xdr:txBody>
        </xdr:sp>
      </mc:Choice>
      <mc:Fallback xmlns="">
        <xdr:sp macro="" textlink="">
          <xdr:nvSpPr>
            <xdr:cNvPr id="2" name="CaixaDeTexto 1"/>
            <xdr:cNvSpPr txBox="1"/>
          </xdr:nvSpPr>
          <xdr:spPr>
            <a:xfrm>
              <a:off x="395286" y="661987"/>
              <a:ext cx="1909763" cy="267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/>
                <a:t>[</a:t>
              </a:r>
              <a:r>
                <a:rPr lang="pt-PT" sz="1100" b="0" i="0">
                  <a:latin typeface="Cambria Math"/>
                </a:rPr>
                <a:t>𝑑𝑥]=[𝐽^𝑇 ]{𝑑</a:t>
              </a:r>
              <a:r>
                <a:rPr lang="pt-PT" sz="1100" b="0" i="0">
                  <a:latin typeface="Cambria Math"/>
                  <a:ea typeface="Cambria Math"/>
                </a:rPr>
                <a:t>𝜉}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0</xdr:col>
      <xdr:colOff>395286</xdr:colOff>
      <xdr:row>7</xdr:row>
      <xdr:rowOff>61912</xdr:rowOff>
    </xdr:from>
    <xdr:ext cx="1757363" cy="5060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/>
            <xdr:cNvSpPr txBox="1"/>
          </xdr:nvSpPr>
          <xdr:spPr>
            <a:xfrm>
              <a:off x="395286" y="1195387"/>
              <a:ext cx="1757363" cy="506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pt-PT" sz="1100" b="0" i="1">
                                  <a:latin typeface="Cambria Math"/>
                                </a:rPr>
                                <m:t>𝑥</m:t>
                              </m:r>
                            </m:e>
                          </m:mr>
                          <m:mr>
                            <m:e>
                              <m:r>
                                <a:rPr lang="pt-PT" sz="1100" b="0" i="1">
                                  <a:latin typeface="Cambria Math"/>
                                </a:rPr>
                                <m:t>𝑦</m:t>
                              </m:r>
                            </m:e>
                          </m:mr>
                        </m:m>
                      </m:e>
                    </m:d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supHide m:val="on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7"/>
                          </m:rP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  <m:sup/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d>
                          <m:d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𝜉</m:t>
                            </m:r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,</m:t>
                            </m:r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𝜂</m:t>
                            </m:r>
                          </m:e>
                        </m:d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1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</m:ctrlPr>
                              </m:mPr>
                              <m:mr>
                                <m:e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𝑥</m:t>
                                      </m:r>
                                    </m:e>
                                    <m:sub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𝑦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e>
                              </m:mr>
                            </m:m>
                          </m:e>
                        </m:d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3" name="CaixaDeTexto 2"/>
            <xdr:cNvSpPr txBox="1"/>
          </xdr:nvSpPr>
          <xdr:spPr>
            <a:xfrm>
              <a:off x="395286" y="1195387"/>
              <a:ext cx="1757363" cy="506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[■8(𝑥@𝑦)]=∑8_𝑖▒〖𝑁_𝑖 (</a:t>
              </a:r>
              <a:r>
                <a:rPr lang="pt-PT" sz="1100" b="0" i="0">
                  <a:latin typeface="Cambria Math"/>
                  <a:ea typeface="Cambria Math"/>
                </a:rPr>
                <a:t>𝜉,𝜂)[■8(𝑥_𝑖@𝑦_𝑖 )] 〗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0</xdr:col>
      <xdr:colOff>590550</xdr:colOff>
      <xdr:row>13</xdr:row>
      <xdr:rowOff>104775</xdr:rowOff>
    </xdr:from>
    <xdr:to>
      <xdr:col>9</xdr:col>
      <xdr:colOff>514350</xdr:colOff>
      <xdr:row>21</xdr:row>
      <xdr:rowOff>28575</xdr:rowOff>
    </xdr:to>
    <xdr:sp macro="" textlink="">
      <xdr:nvSpPr>
        <xdr:cNvPr id="4" name="CaixaDeTexto 3"/>
        <xdr:cNvSpPr txBox="1"/>
      </xdr:nvSpPr>
      <xdr:spPr>
        <a:xfrm>
          <a:off x="590550" y="2209800"/>
          <a:ext cx="5410200" cy="1219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Esta transformação de variáveis diz-se paramétrica. No caso de as funções</a:t>
          </a:r>
        </a:p>
        <a:p>
          <a:r>
            <a:rPr lang="pt-PT" sz="1100"/>
            <a:t>interpoladoras Ni usadas em cima</a:t>
          </a:r>
          <a:r>
            <a:rPr lang="pt-PT" sz="1100" baseline="0"/>
            <a:t> </a:t>
          </a:r>
          <a:r>
            <a:rPr lang="pt-PT" sz="1100"/>
            <a:t>coincidirem com as funções de forma utilizadas na</a:t>
          </a:r>
        </a:p>
        <a:p>
          <a:r>
            <a:rPr lang="pt-PT" sz="1100"/>
            <a:t>aproximação da função incógnita do problema de elementos finitos, a transformação diz-se</a:t>
          </a:r>
        </a:p>
        <a:p>
          <a:r>
            <a:rPr lang="pt-PT" sz="1100"/>
            <a:t>isoparamétrica. Caso se usem menos funções de forma para a transformação de variáveis</a:t>
          </a:r>
        </a:p>
        <a:p>
          <a:r>
            <a:rPr lang="pt-PT" sz="1100"/>
            <a:t>do que para a aproximação à função incógnita, diz-se subparamétrica. Se se utilizarem</a:t>
          </a:r>
        </a:p>
        <a:p>
          <a:r>
            <a:rPr lang="pt-PT" sz="1100"/>
            <a:t>mais, diz-se superparamétrica.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7"/>
  <sheetViews>
    <sheetView tabSelected="1" topLeftCell="A21" workbookViewId="0">
      <selection activeCell="I36" sqref="I36"/>
    </sheetView>
  </sheetViews>
  <sheetFormatPr defaultRowHeight="12.75" x14ac:dyDescent="0.2"/>
  <sheetData>
    <row r="1" spans="1:23" x14ac:dyDescent="0.2">
      <c r="A1" s="52" t="s">
        <v>39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23" x14ac:dyDescent="0.2">
      <c r="A2" s="21" t="s">
        <v>30</v>
      </c>
      <c r="B2" s="53" t="s">
        <v>40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21" t="s">
        <v>31</v>
      </c>
      <c r="N2" s="53">
        <v>200500445</v>
      </c>
      <c r="O2" s="53"/>
      <c r="P2" s="53"/>
    </row>
    <row r="15" spans="1:23" ht="15.75" x14ac:dyDescent="0.35">
      <c r="A15" s="49" t="s">
        <v>73</v>
      </c>
      <c r="B15" s="49"/>
      <c r="C15" s="49"/>
      <c r="D15" s="49"/>
      <c r="E15" s="49"/>
      <c r="F15" s="49"/>
      <c r="G15" s="49"/>
      <c r="H15" s="49"/>
      <c r="I15" s="55" t="s">
        <v>27</v>
      </c>
      <c r="J15" s="55"/>
      <c r="K15" s="55"/>
      <c r="L15" s="4"/>
      <c r="M15" s="47" t="s">
        <v>0</v>
      </c>
      <c r="N15" s="47"/>
      <c r="O15" s="47" t="s">
        <v>1</v>
      </c>
      <c r="P15" s="47"/>
      <c r="Q15" s="26" t="s">
        <v>37</v>
      </c>
      <c r="R15" s="26"/>
      <c r="S15" s="1"/>
      <c r="T15" s="3"/>
      <c r="U15" s="3"/>
      <c r="V15" s="3"/>
      <c r="W15" s="3"/>
    </row>
    <row r="16" spans="1:23" ht="15.75" x14ac:dyDescent="0.35">
      <c r="A16" s="35">
        <v>1</v>
      </c>
      <c r="B16" s="35" t="s">
        <v>2</v>
      </c>
      <c r="C16" s="35" t="s">
        <v>3</v>
      </c>
      <c r="D16" s="35" t="s">
        <v>46</v>
      </c>
      <c r="E16" s="35" t="s">
        <v>4</v>
      </c>
      <c r="F16" s="35" t="s">
        <v>5</v>
      </c>
      <c r="G16" s="35" t="s">
        <v>6</v>
      </c>
      <c r="H16" s="35" t="s">
        <v>7</v>
      </c>
      <c r="I16" s="17"/>
      <c r="J16" s="56" t="s">
        <v>28</v>
      </c>
      <c r="K16" s="56" t="s">
        <v>29</v>
      </c>
      <c r="L16" s="5"/>
      <c r="M16" s="6" t="s">
        <v>8</v>
      </c>
      <c r="N16" s="6" t="s">
        <v>9</v>
      </c>
      <c r="O16" s="6" t="s">
        <v>10</v>
      </c>
      <c r="P16" s="6" t="s">
        <v>11</v>
      </c>
      <c r="Q16" s="26"/>
      <c r="R16" s="27"/>
      <c r="S16" s="7"/>
      <c r="T16" s="3"/>
      <c r="U16" s="3"/>
      <c r="V16" s="3"/>
      <c r="W16" s="3"/>
    </row>
    <row r="17" spans="1:23" ht="15" x14ac:dyDescent="0.35">
      <c r="A17" s="8">
        <v>1</v>
      </c>
      <c r="B17" s="8">
        <v>-1</v>
      </c>
      <c r="C17" s="8">
        <v>-1</v>
      </c>
      <c r="D17" s="8">
        <f>B17^2</f>
        <v>1</v>
      </c>
      <c r="E17" s="8">
        <f>B17*C17</f>
        <v>1</v>
      </c>
      <c r="F17" s="8">
        <f>C17^2</f>
        <v>1</v>
      </c>
      <c r="G17" s="8">
        <f>B17^2*C17</f>
        <v>-1</v>
      </c>
      <c r="H17" s="8">
        <f>B17*C17^2</f>
        <v>-1</v>
      </c>
      <c r="I17" s="19"/>
      <c r="J17" s="20">
        <f>0.5</f>
        <v>0.5</v>
      </c>
      <c r="K17" s="20">
        <f>0.3</f>
        <v>0.3</v>
      </c>
      <c r="L17" s="9">
        <v>1</v>
      </c>
      <c r="M17" s="8">
        <v>98</v>
      </c>
      <c r="N17" s="8">
        <v>211</v>
      </c>
      <c r="O17" s="24">
        <v>-0.435</v>
      </c>
      <c r="P17" s="24">
        <v>-0.19800000000000001</v>
      </c>
      <c r="Q17" s="28">
        <f>M17+O17</f>
        <v>97.564999999999998</v>
      </c>
      <c r="R17" s="28">
        <f>N17+P17</f>
        <v>210.80199999999999</v>
      </c>
      <c r="S17" s="1"/>
      <c r="T17" s="3"/>
      <c r="U17" s="3"/>
      <c r="V17" s="3"/>
      <c r="W17" s="3"/>
    </row>
    <row r="18" spans="1:23" ht="15" x14ac:dyDescent="0.35">
      <c r="A18" s="8">
        <v>1</v>
      </c>
      <c r="B18" s="8">
        <v>0</v>
      </c>
      <c r="C18" s="8">
        <v>-1</v>
      </c>
      <c r="D18" s="8">
        <f t="shared" ref="D18:D24" si="0">B18^2</f>
        <v>0</v>
      </c>
      <c r="E18" s="8">
        <f t="shared" ref="E18:E24" si="1">B18*C18</f>
        <v>0</v>
      </c>
      <c r="F18" s="8">
        <f t="shared" ref="F18:F24" si="2">C18^2</f>
        <v>1</v>
      </c>
      <c r="G18" s="8">
        <f t="shared" ref="G18:G24" si="3">B18^2*C18</f>
        <v>0</v>
      </c>
      <c r="H18" s="8">
        <f t="shared" ref="H18:H24" si="4">B18*C18^2</f>
        <v>0</v>
      </c>
      <c r="I18" s="1"/>
      <c r="J18" s="1"/>
      <c r="K18" s="1"/>
      <c r="L18" s="9">
        <v>2</v>
      </c>
      <c r="M18" s="8">
        <v>102</v>
      </c>
      <c r="N18" s="8">
        <v>208</v>
      </c>
      <c r="O18" s="25">
        <v>-0.41400000000000003</v>
      </c>
      <c r="P18" s="25">
        <v>-0.14850000000000002</v>
      </c>
      <c r="Q18" s="29">
        <f t="shared" ref="Q18:R18" si="5">(Q17+Q19)/2</f>
        <v>101.586</v>
      </c>
      <c r="R18" s="29">
        <f t="shared" si="5"/>
        <v>207.85149999999999</v>
      </c>
      <c r="S18" s="10"/>
      <c r="T18" s="3"/>
      <c r="U18" s="3"/>
      <c r="V18" s="3"/>
      <c r="W18" s="3"/>
    </row>
    <row r="19" spans="1:23" ht="15" x14ac:dyDescent="0.35">
      <c r="A19" s="8">
        <v>1</v>
      </c>
      <c r="B19" s="8">
        <v>1</v>
      </c>
      <c r="C19" s="8">
        <v>-1</v>
      </c>
      <c r="D19" s="8">
        <f t="shared" si="0"/>
        <v>1</v>
      </c>
      <c r="E19" s="8">
        <f t="shared" si="1"/>
        <v>-1</v>
      </c>
      <c r="F19" s="8">
        <f t="shared" si="2"/>
        <v>1</v>
      </c>
      <c r="G19" s="8">
        <f t="shared" si="3"/>
        <v>-1</v>
      </c>
      <c r="H19" s="8">
        <f t="shared" si="4"/>
        <v>1</v>
      </c>
      <c r="I19" s="1"/>
      <c r="J19" s="1"/>
      <c r="K19" s="1"/>
      <c r="L19" s="9">
        <v>3</v>
      </c>
      <c r="M19" s="8">
        <v>106</v>
      </c>
      <c r="N19" s="8">
        <v>205</v>
      </c>
      <c r="O19" s="24">
        <v>-0.39300000000000002</v>
      </c>
      <c r="P19" s="24">
        <v>-9.9000000000000005E-2</v>
      </c>
      <c r="Q19" s="28">
        <f t="shared" ref="Q19:R23" si="6">M19+O19</f>
        <v>105.607</v>
      </c>
      <c r="R19" s="28">
        <f t="shared" si="6"/>
        <v>204.90100000000001</v>
      </c>
      <c r="S19" s="1"/>
      <c r="T19" s="3"/>
      <c r="U19" s="3"/>
      <c r="V19" s="3"/>
      <c r="W19" s="3"/>
    </row>
    <row r="20" spans="1:23" ht="15" x14ac:dyDescent="0.35">
      <c r="A20" s="8">
        <v>1</v>
      </c>
      <c r="B20" s="8">
        <v>1</v>
      </c>
      <c r="C20" s="8">
        <v>0</v>
      </c>
      <c r="D20" s="8">
        <f t="shared" si="0"/>
        <v>1</v>
      </c>
      <c r="E20" s="8">
        <f t="shared" si="1"/>
        <v>0</v>
      </c>
      <c r="F20" s="8">
        <f t="shared" si="2"/>
        <v>0</v>
      </c>
      <c r="G20" s="8">
        <f t="shared" si="3"/>
        <v>0</v>
      </c>
      <c r="H20" s="8">
        <f t="shared" si="4"/>
        <v>0</v>
      </c>
      <c r="I20" s="1"/>
      <c r="J20" s="1"/>
      <c r="K20" s="1"/>
      <c r="L20" s="9">
        <v>4</v>
      </c>
      <c r="M20" s="8">
        <v>107.5</v>
      </c>
      <c r="N20" s="8">
        <v>208.2</v>
      </c>
      <c r="O20" s="25">
        <v>-0.41</v>
      </c>
      <c r="P20" s="25">
        <v>-0.13550000000000001</v>
      </c>
      <c r="Q20" s="29">
        <f>(Q19+Q21)/2-0.5</f>
        <v>107.09</v>
      </c>
      <c r="R20" s="29">
        <f>(R19+R21)/2+0.7</f>
        <v>208.06450000000001</v>
      </c>
      <c r="S20" s="11"/>
      <c r="T20" s="3"/>
      <c r="U20" s="3"/>
      <c r="V20" s="3"/>
      <c r="W20" s="3"/>
    </row>
    <row r="21" spans="1:23" ht="15" x14ac:dyDescent="0.35">
      <c r="A21" s="8">
        <v>1</v>
      </c>
      <c r="B21" s="8">
        <v>1</v>
      </c>
      <c r="C21" s="8">
        <v>1</v>
      </c>
      <c r="D21" s="8">
        <f t="shared" si="0"/>
        <v>1</v>
      </c>
      <c r="E21" s="8">
        <f t="shared" si="1"/>
        <v>1</v>
      </c>
      <c r="F21" s="8">
        <f t="shared" si="2"/>
        <v>1</v>
      </c>
      <c r="G21" s="8">
        <f t="shared" si="3"/>
        <v>1</v>
      </c>
      <c r="H21" s="8">
        <f t="shared" si="4"/>
        <v>1</v>
      </c>
      <c r="I21" s="1"/>
      <c r="J21" s="1"/>
      <c r="K21" s="1"/>
      <c r="L21" s="9">
        <v>5</v>
      </c>
      <c r="M21" s="8">
        <v>110</v>
      </c>
      <c r="N21" s="8">
        <v>210</v>
      </c>
      <c r="O21" s="24">
        <v>-0.42699999999999999</v>
      </c>
      <c r="P21" s="24">
        <v>-0.17199999999999999</v>
      </c>
      <c r="Q21" s="28">
        <f t="shared" si="6"/>
        <v>109.57299999999999</v>
      </c>
      <c r="R21" s="28">
        <f t="shared" si="6"/>
        <v>209.828</v>
      </c>
      <c r="S21" s="12"/>
      <c r="T21" s="3"/>
      <c r="U21" s="3"/>
      <c r="V21" s="3"/>
      <c r="W21" s="3"/>
    </row>
    <row r="22" spans="1:23" ht="15" x14ac:dyDescent="0.35">
      <c r="A22" s="8">
        <v>1</v>
      </c>
      <c r="B22" s="8">
        <v>0</v>
      </c>
      <c r="C22" s="8">
        <v>1</v>
      </c>
      <c r="D22" s="8">
        <f t="shared" si="0"/>
        <v>0</v>
      </c>
      <c r="E22" s="8">
        <f t="shared" si="1"/>
        <v>0</v>
      </c>
      <c r="F22" s="8">
        <f t="shared" si="2"/>
        <v>1</v>
      </c>
      <c r="G22" s="8">
        <f t="shared" si="3"/>
        <v>0</v>
      </c>
      <c r="H22" s="8">
        <f t="shared" si="4"/>
        <v>0</v>
      </c>
      <c r="I22" s="1"/>
      <c r="J22" s="1"/>
      <c r="K22" s="1"/>
      <c r="L22" s="9">
        <v>6</v>
      </c>
      <c r="M22" s="8">
        <v>107</v>
      </c>
      <c r="N22" s="8">
        <v>213.5</v>
      </c>
      <c r="O22" s="25">
        <v>-0.43</v>
      </c>
      <c r="P22" s="25">
        <v>-0.14199999999999999</v>
      </c>
      <c r="Q22" s="29">
        <f t="shared" ref="Q22:R22" si="7">(Q21+Q23)/2</f>
        <v>106.57</v>
      </c>
      <c r="R22" s="29">
        <f t="shared" si="7"/>
        <v>213.358</v>
      </c>
      <c r="S22" s="1"/>
      <c r="T22" s="3"/>
      <c r="U22" s="3"/>
      <c r="V22" s="3"/>
      <c r="W22" s="3"/>
    </row>
    <row r="23" spans="1:23" ht="15" x14ac:dyDescent="0.35">
      <c r="A23" s="8">
        <v>1</v>
      </c>
      <c r="B23" s="8">
        <v>-1</v>
      </c>
      <c r="C23" s="8">
        <v>1</v>
      </c>
      <c r="D23" s="8">
        <f t="shared" si="0"/>
        <v>1</v>
      </c>
      <c r="E23" s="8">
        <f t="shared" si="1"/>
        <v>-1</v>
      </c>
      <c r="F23" s="8">
        <f t="shared" si="2"/>
        <v>1</v>
      </c>
      <c r="G23" s="8">
        <f t="shared" si="3"/>
        <v>1</v>
      </c>
      <c r="H23" s="8">
        <f t="shared" si="4"/>
        <v>-1</v>
      </c>
      <c r="I23" s="1"/>
      <c r="J23" s="1"/>
      <c r="K23" s="1"/>
      <c r="L23" s="9">
        <v>7</v>
      </c>
      <c r="M23" s="8">
        <v>104</v>
      </c>
      <c r="N23" s="8">
        <v>217</v>
      </c>
      <c r="O23" s="24">
        <v>-0.433</v>
      </c>
      <c r="P23" s="24">
        <v>-0.112</v>
      </c>
      <c r="Q23" s="28">
        <f t="shared" si="6"/>
        <v>103.56699999999999</v>
      </c>
      <c r="R23" s="28">
        <f t="shared" si="6"/>
        <v>216.88800000000001</v>
      </c>
      <c r="S23" s="1"/>
      <c r="T23" s="3"/>
      <c r="U23" s="3"/>
      <c r="V23" s="3"/>
      <c r="W23" s="3"/>
    </row>
    <row r="24" spans="1:23" ht="15" x14ac:dyDescent="0.35">
      <c r="A24" s="8">
        <v>1</v>
      </c>
      <c r="B24" s="8">
        <v>-1</v>
      </c>
      <c r="C24" s="8">
        <v>0</v>
      </c>
      <c r="D24" s="8">
        <f t="shared" si="0"/>
        <v>1</v>
      </c>
      <c r="E24" s="8">
        <f t="shared" si="1"/>
        <v>0</v>
      </c>
      <c r="F24" s="8">
        <f t="shared" si="2"/>
        <v>0</v>
      </c>
      <c r="G24" s="8">
        <f t="shared" si="3"/>
        <v>0</v>
      </c>
      <c r="H24" s="8">
        <f t="shared" si="4"/>
        <v>0</v>
      </c>
      <c r="I24" s="1"/>
      <c r="J24" s="1"/>
      <c r="K24" s="1"/>
      <c r="L24" s="9">
        <v>8</v>
      </c>
      <c r="M24" s="8">
        <v>101</v>
      </c>
      <c r="N24" s="8">
        <v>214</v>
      </c>
      <c r="O24" s="25">
        <v>-0.434</v>
      </c>
      <c r="P24" s="25">
        <v>-0.155</v>
      </c>
      <c r="Q24" s="29">
        <f t="shared" ref="Q24:R24" si="8">(Q23+Q25)/2</f>
        <v>100.566</v>
      </c>
      <c r="R24" s="29">
        <f t="shared" si="8"/>
        <v>213.845</v>
      </c>
      <c r="S24" s="1"/>
      <c r="T24" s="3"/>
      <c r="U24" s="3"/>
      <c r="V24" s="3"/>
      <c r="W24" s="3"/>
    </row>
    <row r="25" spans="1:23" ht="15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26">
        <f t="shared" ref="Q25:R25" si="9">Q17</f>
        <v>97.564999999999998</v>
      </c>
      <c r="R25" s="26">
        <f t="shared" si="9"/>
        <v>210.80199999999999</v>
      </c>
      <c r="S25" s="1"/>
      <c r="T25" s="3"/>
      <c r="U25" s="3"/>
      <c r="V25" s="3"/>
      <c r="W25" s="3"/>
    </row>
    <row r="26" spans="1:23" ht="15" x14ac:dyDescent="0.35">
      <c r="A26" s="49" t="s">
        <v>87</v>
      </c>
      <c r="B26" s="49"/>
      <c r="C26" s="49"/>
      <c r="D26" s="49"/>
      <c r="E26" s="49"/>
      <c r="F26" s="49"/>
      <c r="G26" s="49"/>
      <c r="H26" s="49"/>
      <c r="I26" s="1"/>
      <c r="J26" s="1"/>
      <c r="K26" s="1"/>
      <c r="L26" s="1"/>
      <c r="M26" s="1"/>
      <c r="N26" s="1"/>
      <c r="O26" s="1"/>
      <c r="P26" s="1"/>
      <c r="Q26" s="30"/>
      <c r="R26" s="30"/>
      <c r="S26" s="1"/>
      <c r="T26" s="1"/>
      <c r="U26" s="1"/>
      <c r="V26" s="1"/>
      <c r="W26" s="1"/>
    </row>
    <row r="27" spans="1:23" ht="15" x14ac:dyDescent="0.35">
      <c r="A27" s="8">
        <v>1</v>
      </c>
      <c r="B27" s="8">
        <f>J17</f>
        <v>0.5</v>
      </c>
      <c r="C27" s="8">
        <f>K17</f>
        <v>0.3</v>
      </c>
      <c r="D27" s="8">
        <f>J17^2</f>
        <v>0.25</v>
      </c>
      <c r="E27" s="8">
        <f>J17*K17</f>
        <v>0.15</v>
      </c>
      <c r="F27" s="8">
        <f>K17^2</f>
        <v>0.09</v>
      </c>
      <c r="G27" s="8">
        <f>J17^2*K17</f>
        <v>7.4999999999999997E-2</v>
      </c>
      <c r="H27" s="8">
        <f>J17*K17^2</f>
        <v>4.4999999999999998E-2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6.5" x14ac:dyDescent="0.35">
      <c r="A28" s="1"/>
      <c r="B28" s="38" t="s">
        <v>28</v>
      </c>
      <c r="C28" s="38" t="s">
        <v>29</v>
      </c>
      <c r="D28" s="38" t="s">
        <v>41</v>
      </c>
      <c r="E28" s="38" t="s">
        <v>70</v>
      </c>
      <c r="F28" s="38" t="s">
        <v>42</v>
      </c>
      <c r="G28" s="39" t="s">
        <v>43</v>
      </c>
      <c r="H28" s="40" t="s">
        <v>71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.75" x14ac:dyDescent="0.35">
      <c r="A29" s="48" t="s">
        <v>90</v>
      </c>
      <c r="B29" s="48"/>
      <c r="C29" s="48"/>
      <c r="D29" s="48"/>
      <c r="E29" s="48"/>
      <c r="F29" s="48"/>
      <c r="G29" s="48"/>
      <c r="H29" s="48"/>
      <c r="I29" s="1"/>
      <c r="J29" s="1"/>
      <c r="K29" s="1"/>
      <c r="L29" s="1"/>
      <c r="M29" s="50" t="s">
        <v>32</v>
      </c>
      <c r="N29" s="49"/>
      <c r="O29" s="50" t="s">
        <v>33</v>
      </c>
      <c r="P29" s="49"/>
      <c r="Q29" s="3"/>
      <c r="R29" s="1"/>
      <c r="S29" s="1"/>
      <c r="T29" s="3"/>
    </row>
    <row r="30" spans="1:23" ht="15" x14ac:dyDescent="0.35">
      <c r="A30" s="8">
        <f t="array" ref="A30:H30">MMULT(A27:H27,MINVERSE(A17:H24))</f>
        <v>-0.1575</v>
      </c>
      <c r="B30" s="8">
        <v>0.26249999999999996</v>
      </c>
      <c r="C30" s="8">
        <v>-0.21</v>
      </c>
      <c r="D30" s="8">
        <v>0.6825</v>
      </c>
      <c r="E30" s="8">
        <v>-9.7500000000000003E-2</v>
      </c>
      <c r="F30" s="8">
        <v>0.48750000000000004</v>
      </c>
      <c r="G30" s="8">
        <v>-0.19500000000000003</v>
      </c>
      <c r="H30" s="8">
        <v>0.22750000000000001</v>
      </c>
      <c r="I30" s="46" t="s">
        <v>86</v>
      </c>
      <c r="K30" s="1"/>
      <c r="L30" s="1"/>
      <c r="M30" s="8">
        <f>MMULT(A30:H30,M17:M24)</f>
        <v>106.58375000000001</v>
      </c>
      <c r="N30" s="8">
        <f>MMULT(A30:H30,N17:N24)</f>
        <v>210.39025000000001</v>
      </c>
      <c r="O30" s="32">
        <f>MMULT(A30:H30,O17:O24)</f>
        <v>-0.41974999999999996</v>
      </c>
      <c r="P30" s="32">
        <f>MMULT(A30:H30,P17:P24)</f>
        <v>-0.14536250000000001</v>
      </c>
      <c r="Q30" s="3"/>
      <c r="R30" s="47" t="s">
        <v>1</v>
      </c>
      <c r="S30" s="47"/>
      <c r="T30" s="3"/>
    </row>
    <row r="31" spans="1:23" ht="15" x14ac:dyDescent="0.35">
      <c r="A31" s="1"/>
      <c r="B31" s="1"/>
      <c r="C31" s="41" t="s">
        <v>72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3"/>
      <c r="R31" s="13"/>
      <c r="S31" s="13"/>
      <c r="T31" s="3"/>
    </row>
    <row r="32" spans="1:23" ht="15.75" x14ac:dyDescent="0.35">
      <c r="A32" s="48" t="s">
        <v>88</v>
      </c>
      <c r="B32" s="48"/>
      <c r="C32" s="48"/>
      <c r="D32" s="48"/>
      <c r="E32" s="48"/>
      <c r="F32" s="48"/>
      <c r="G32" s="48"/>
      <c r="H32" s="48"/>
      <c r="I32" s="1"/>
      <c r="J32" s="49" t="s">
        <v>14</v>
      </c>
      <c r="K32" s="49"/>
      <c r="L32" s="49"/>
      <c r="M32" s="1"/>
      <c r="N32" s="1"/>
      <c r="O32" s="50" t="s">
        <v>34</v>
      </c>
      <c r="P32" s="49"/>
      <c r="Q32" s="1"/>
      <c r="R32" s="14">
        <v>11</v>
      </c>
      <c r="S32" s="15">
        <f>O17</f>
        <v>-0.435</v>
      </c>
      <c r="T32" s="1"/>
    </row>
    <row r="33" spans="1:23" ht="15" x14ac:dyDescent="0.35">
      <c r="A33" s="8">
        <f>0</f>
        <v>0</v>
      </c>
      <c r="B33" s="8">
        <f>1</f>
        <v>1</v>
      </c>
      <c r="C33" s="8">
        <f>0</f>
        <v>0</v>
      </c>
      <c r="D33" s="8">
        <f>2*J17</f>
        <v>1</v>
      </c>
      <c r="E33" s="8">
        <f>K17</f>
        <v>0.3</v>
      </c>
      <c r="F33" s="8">
        <f>0</f>
        <v>0</v>
      </c>
      <c r="G33" s="8">
        <f>2*J17*K17</f>
        <v>0.3</v>
      </c>
      <c r="H33" s="8">
        <f>K17^2</f>
        <v>0.09</v>
      </c>
      <c r="I33" s="1"/>
      <c r="J33" s="42">
        <v>16833.127595107169</v>
      </c>
      <c r="K33" s="42">
        <v>5554.9321063853658</v>
      </c>
      <c r="L33" s="43">
        <v>0</v>
      </c>
      <c r="M33" s="1"/>
      <c r="N33" s="1"/>
      <c r="O33" s="16" t="s">
        <v>20</v>
      </c>
      <c r="P33" s="32">
        <f t="array" ref="P33:P35">MMULT(A45:P47,S32:S47)</f>
        <v>-1.0985520226899359E-3</v>
      </c>
      <c r="Q33" s="1"/>
      <c r="R33" s="14">
        <v>12</v>
      </c>
      <c r="S33" s="15">
        <f>P17</f>
        <v>-0.19800000000000001</v>
      </c>
      <c r="T33" s="1"/>
      <c r="W33" s="1"/>
    </row>
    <row r="34" spans="1:23" ht="15" x14ac:dyDescent="0.35">
      <c r="A34" s="8">
        <f>0</f>
        <v>0</v>
      </c>
      <c r="B34" s="8">
        <f>0</f>
        <v>0</v>
      </c>
      <c r="C34" s="8">
        <f>1</f>
        <v>1</v>
      </c>
      <c r="D34" s="8">
        <f>0</f>
        <v>0</v>
      </c>
      <c r="E34" s="8">
        <f>J17</f>
        <v>0.5</v>
      </c>
      <c r="F34" s="8">
        <f>2*K17</f>
        <v>0.6</v>
      </c>
      <c r="G34" s="8">
        <f>J17^2</f>
        <v>0.25</v>
      </c>
      <c r="H34" s="8">
        <f>J17*2*K17</f>
        <v>0.3</v>
      </c>
      <c r="I34" s="1"/>
      <c r="J34" s="42">
        <v>5554.9321063853658</v>
      </c>
      <c r="K34" s="42">
        <v>16833.127595107169</v>
      </c>
      <c r="L34" s="43">
        <v>0</v>
      </c>
      <c r="M34" s="1"/>
      <c r="N34" s="1"/>
      <c r="O34" s="16" t="s">
        <v>21</v>
      </c>
      <c r="P34" s="32">
        <v>-3.1751220864521257E-3</v>
      </c>
      <c r="Q34" s="1"/>
      <c r="R34" s="14">
        <v>21</v>
      </c>
      <c r="S34" s="15">
        <f>O18</f>
        <v>-0.41400000000000003</v>
      </c>
      <c r="T34" s="1"/>
      <c r="W34" s="1"/>
    </row>
    <row r="35" spans="1:23" ht="15" x14ac:dyDescent="0.35">
      <c r="A35" s="1"/>
      <c r="B35" s="1"/>
      <c r="C35" s="1"/>
      <c r="D35" s="1"/>
      <c r="E35" s="1"/>
      <c r="F35" s="1"/>
      <c r="G35" s="1"/>
      <c r="H35" s="1"/>
      <c r="I35" s="1"/>
      <c r="J35" s="43">
        <v>0</v>
      </c>
      <c r="K35" s="43">
        <v>0</v>
      </c>
      <c r="L35" s="42">
        <v>11194.02985074627</v>
      </c>
      <c r="M35" s="1"/>
      <c r="N35" s="1"/>
      <c r="O35" s="16" t="s">
        <v>22</v>
      </c>
      <c r="P35" s="32">
        <v>-7.9879598234277767E-3</v>
      </c>
      <c r="Q35" s="1"/>
      <c r="R35" s="14">
        <v>22</v>
      </c>
      <c r="S35" s="15">
        <f>P18</f>
        <v>-0.14850000000000002</v>
      </c>
      <c r="T35" s="1"/>
      <c r="W35" s="1"/>
    </row>
    <row r="36" spans="1:23" ht="15.75" x14ac:dyDescent="0.35">
      <c r="A36" s="48" t="s">
        <v>89</v>
      </c>
      <c r="B36" s="48"/>
      <c r="C36" s="48"/>
      <c r="D36" s="48"/>
      <c r="E36" s="48"/>
      <c r="F36" s="48"/>
      <c r="G36" s="48"/>
      <c r="H36" s="48"/>
      <c r="I36" s="1"/>
      <c r="J36" s="1"/>
      <c r="K36" s="1"/>
      <c r="L36" s="1"/>
      <c r="O36" s="3"/>
      <c r="P36" s="34" t="s">
        <v>52</v>
      </c>
      <c r="Q36" s="3"/>
      <c r="R36" s="14">
        <v>31</v>
      </c>
      <c r="S36" s="15">
        <f>O19</f>
        <v>-0.39300000000000002</v>
      </c>
      <c r="T36" s="3"/>
      <c r="W36" s="1"/>
    </row>
    <row r="37" spans="1:23" ht="15" x14ac:dyDescent="0.35">
      <c r="A37" s="8">
        <f t="array" ref="A37:H38">MMULT(A33:H34,MINVERSE(A17:H24))</f>
        <v>0.22750000000000001</v>
      </c>
      <c r="B37" s="8">
        <v>-0.35</v>
      </c>
      <c r="C37" s="8">
        <v>0.1225</v>
      </c>
      <c r="D37" s="8">
        <v>0.45500000000000002</v>
      </c>
      <c r="E37" s="8">
        <v>0.42250000000000004</v>
      </c>
      <c r="F37" s="8">
        <v>-0.65</v>
      </c>
      <c r="G37" s="8">
        <v>0.22750000000000001</v>
      </c>
      <c r="H37" s="8">
        <v>-0.45500000000000002</v>
      </c>
      <c r="I37" s="45"/>
      <c r="J37" s="1"/>
      <c r="K37" s="1"/>
      <c r="L37" s="1"/>
      <c r="O37" s="50" t="s">
        <v>35</v>
      </c>
      <c r="P37" s="49"/>
      <c r="Q37" s="3"/>
      <c r="R37" s="14">
        <v>32</v>
      </c>
      <c r="S37" s="15">
        <f>P19</f>
        <v>-9.9000000000000005E-2</v>
      </c>
      <c r="T37" s="3"/>
      <c r="W37" s="1"/>
    </row>
    <row r="38" spans="1:23" ht="15" x14ac:dyDescent="0.35">
      <c r="A38" s="8">
        <v>0.13750000000000001</v>
      </c>
      <c r="B38" s="8">
        <v>-0.375</v>
      </c>
      <c r="C38" s="8">
        <v>3.7499999999999992E-2</v>
      </c>
      <c r="D38" s="8">
        <v>-0.44999999999999996</v>
      </c>
      <c r="E38" s="8">
        <v>0.41250000000000003</v>
      </c>
      <c r="F38" s="8">
        <v>0.375</v>
      </c>
      <c r="G38" s="8">
        <v>1.2499999999999997E-2</v>
      </c>
      <c r="H38" s="8">
        <v>-0.15</v>
      </c>
      <c r="I38" s="45"/>
      <c r="J38" s="1"/>
      <c r="K38" s="1"/>
      <c r="L38" s="1"/>
      <c r="O38" s="16" t="s">
        <v>24</v>
      </c>
      <c r="P38" s="36">
        <f t="array" ref="P38:P40">MMULT(J33:L35,P33:P35)</f>
        <v>-36.129653987528961</v>
      </c>
      <c r="Q38" s="1" t="s">
        <v>36</v>
      </c>
      <c r="R38" s="14">
        <v>41</v>
      </c>
      <c r="S38" s="15">
        <f>O20</f>
        <v>-0.41</v>
      </c>
      <c r="T38" s="3"/>
      <c r="W38" s="1"/>
    </row>
    <row r="39" spans="1:23" ht="15" x14ac:dyDescent="0.35">
      <c r="A39" s="1"/>
      <c r="B39" s="1"/>
      <c r="C39" s="1"/>
      <c r="D39" s="1" t="s">
        <v>91</v>
      </c>
      <c r="E39" s="1"/>
      <c r="F39" s="1"/>
      <c r="G39" s="1"/>
      <c r="H39" s="1"/>
      <c r="I39" s="1"/>
      <c r="J39" s="45"/>
      <c r="K39" s="45"/>
      <c r="L39" s="1"/>
      <c r="M39" s="1"/>
      <c r="N39" s="1"/>
      <c r="O39" s="16" t="s">
        <v>25</v>
      </c>
      <c r="P39" s="36">
        <v>-59.549617112666439</v>
      </c>
      <c r="Q39" s="1" t="s">
        <v>36</v>
      </c>
      <c r="R39" s="14">
        <v>42</v>
      </c>
      <c r="S39" s="15">
        <f>P20</f>
        <v>-0.13550000000000001</v>
      </c>
      <c r="T39" s="3"/>
      <c r="W39" s="1"/>
    </row>
    <row r="40" spans="1:23" ht="15.75" x14ac:dyDescent="0.35">
      <c r="A40" s="48" t="s">
        <v>76</v>
      </c>
      <c r="B40" s="48"/>
      <c r="C40" s="48"/>
      <c r="D40" s="48"/>
      <c r="E40" s="48"/>
      <c r="F40" s="48"/>
      <c r="G40" s="48"/>
      <c r="H40" s="48"/>
      <c r="I40" s="1"/>
      <c r="J40" s="49" t="s">
        <v>17</v>
      </c>
      <c r="K40" s="49"/>
      <c r="L40" s="1"/>
      <c r="M40" s="2" t="s">
        <v>18</v>
      </c>
      <c r="N40" s="1"/>
      <c r="O40" s="16" t="s">
        <v>26</v>
      </c>
      <c r="P40" s="36">
        <v>-89.417460710012435</v>
      </c>
      <c r="Q40" s="1" t="s">
        <v>36</v>
      </c>
      <c r="R40" s="14">
        <v>51</v>
      </c>
      <c r="S40" s="15">
        <f>O21</f>
        <v>-0.42699999999999999</v>
      </c>
      <c r="T40" s="3"/>
      <c r="W40" s="1"/>
    </row>
    <row r="41" spans="1:23" ht="15" x14ac:dyDescent="0.35">
      <c r="A41" s="8">
        <f t="array" ref="A41:H42">MMULT(MINVERSE(J41:K42),A37:H38)</f>
        <v>6.4072249589490843E-2</v>
      </c>
      <c r="B41" s="8">
        <v>-0.13210927004030404</v>
      </c>
      <c r="C41" s="8">
        <v>2.7004030452306302E-2</v>
      </c>
      <c r="D41" s="8">
        <v>-2.0600089565605856E-2</v>
      </c>
      <c r="E41" s="8">
        <v>0.15123152709359555</v>
      </c>
      <c r="F41" s="8">
        <v>-2.5526197939991946E-2</v>
      </c>
      <c r="G41" s="8">
        <v>3.8426630840424018E-2</v>
      </c>
      <c r="H41" s="8">
        <v>-0.10249888042991485</v>
      </c>
      <c r="I41" s="1"/>
      <c r="J41" s="8">
        <f t="array" ref="J41:K42">MMULT(A37:H38,M17:N24)</f>
        <v>3.1225000000000023</v>
      </c>
      <c r="K41" s="8">
        <v>-3.0064999999999884</v>
      </c>
      <c r="L41" s="1"/>
      <c r="M41" s="8">
        <f>MDETERM(J41:K42)</f>
        <v>14.654062500000062</v>
      </c>
      <c r="N41" s="1"/>
      <c r="O41" s="1"/>
      <c r="P41" s="34" t="s">
        <v>51</v>
      </c>
      <c r="Q41" s="3"/>
      <c r="R41" s="14">
        <v>52</v>
      </c>
      <c r="S41" s="15">
        <f>P21</f>
        <v>-0.17199999999999999</v>
      </c>
      <c r="T41" s="3"/>
      <c r="W41" s="1"/>
    </row>
    <row r="42" spans="1:23" ht="15" x14ac:dyDescent="0.35">
      <c r="A42" s="8">
        <v>-9.1250293220737841E-3</v>
      </c>
      <c r="B42" s="8">
        <v>-2.0792015865907183E-2</v>
      </c>
      <c r="C42" s="8">
        <v>-1.2699123536562005E-2</v>
      </c>
      <c r="D42" s="8">
        <v>-0.17273367027061579</v>
      </c>
      <c r="E42" s="8">
        <v>1.6537649542575292E-2</v>
      </c>
      <c r="F42" s="8">
        <v>0.18968716013050968</v>
      </c>
      <c r="G42" s="8">
        <v>-3.5760134774913133E-2</v>
      </c>
      <c r="H42" s="8">
        <v>4.4885164096986924E-2</v>
      </c>
      <c r="I42" s="1"/>
      <c r="J42" s="8">
        <v>2.4750000000000121</v>
      </c>
      <c r="K42" s="8">
        <v>2.3100000000000165</v>
      </c>
      <c r="L42" s="1"/>
      <c r="M42" s="1"/>
      <c r="N42" s="1"/>
      <c r="O42" s="1"/>
      <c r="P42" s="1"/>
      <c r="Q42" s="3"/>
      <c r="R42" s="14">
        <v>61</v>
      </c>
      <c r="S42" s="15">
        <f>O22</f>
        <v>-0.43</v>
      </c>
      <c r="T42" s="3"/>
      <c r="W42" s="1"/>
    </row>
    <row r="43" spans="1:23" ht="15" x14ac:dyDescent="0.35">
      <c r="A43" s="1"/>
      <c r="B43" s="1"/>
      <c r="C43" s="1"/>
      <c r="D43" s="1" t="s">
        <v>77</v>
      </c>
      <c r="E43" s="1"/>
      <c r="F43" s="1"/>
      <c r="G43" s="1"/>
      <c r="H43" s="1"/>
      <c r="I43" s="1"/>
      <c r="J43" s="45"/>
      <c r="K43" s="45"/>
      <c r="L43" s="1"/>
      <c r="M43" s="1"/>
      <c r="N43" s="1"/>
      <c r="O43" s="1"/>
      <c r="P43" s="1"/>
      <c r="Q43" s="3"/>
      <c r="R43" s="14">
        <v>62</v>
      </c>
      <c r="S43" s="15">
        <f>P22</f>
        <v>-0.14199999999999999</v>
      </c>
      <c r="T43" s="3"/>
      <c r="W43" s="1"/>
    </row>
    <row r="44" spans="1:23" ht="15" x14ac:dyDescent="0.35">
      <c r="A44" s="49" t="s">
        <v>78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3"/>
      <c r="R44" s="14">
        <v>71</v>
      </c>
      <c r="S44" s="15">
        <f>O23</f>
        <v>-0.433</v>
      </c>
      <c r="T44" s="3"/>
      <c r="W44" s="1"/>
    </row>
    <row r="45" spans="1:23" ht="15" x14ac:dyDescent="0.35">
      <c r="A45" s="8">
        <f>A41</f>
        <v>6.4072249589490843E-2</v>
      </c>
      <c r="B45" s="8">
        <f>0</f>
        <v>0</v>
      </c>
      <c r="C45" s="8">
        <f>B41</f>
        <v>-0.13210927004030404</v>
      </c>
      <c r="D45" s="8">
        <f>0</f>
        <v>0</v>
      </c>
      <c r="E45" s="8">
        <f>C41</f>
        <v>2.7004030452306302E-2</v>
      </c>
      <c r="F45" s="8">
        <f>0</f>
        <v>0</v>
      </c>
      <c r="G45" s="8">
        <f>D41</f>
        <v>-2.0600089565605856E-2</v>
      </c>
      <c r="H45" s="8">
        <f>0</f>
        <v>0</v>
      </c>
      <c r="I45" s="8">
        <f>E41</f>
        <v>0.15123152709359555</v>
      </c>
      <c r="J45" s="8">
        <f>0</f>
        <v>0</v>
      </c>
      <c r="K45" s="8">
        <f>F41</f>
        <v>-2.5526197939991946E-2</v>
      </c>
      <c r="L45" s="8">
        <f>0</f>
        <v>0</v>
      </c>
      <c r="M45" s="8">
        <f>G41</f>
        <v>3.8426630840424018E-2</v>
      </c>
      <c r="N45" s="8">
        <f>0</f>
        <v>0</v>
      </c>
      <c r="O45" s="8">
        <f>H41</f>
        <v>-0.10249888042991485</v>
      </c>
      <c r="P45" s="8">
        <f>0</f>
        <v>0</v>
      </c>
      <c r="Q45" s="3"/>
      <c r="R45" s="14">
        <v>72</v>
      </c>
      <c r="S45" s="15">
        <f>P23</f>
        <v>-0.112</v>
      </c>
      <c r="T45" s="3"/>
    </row>
    <row r="46" spans="1:23" ht="15" x14ac:dyDescent="0.35">
      <c r="A46" s="8">
        <f>0</f>
        <v>0</v>
      </c>
      <c r="B46" s="8">
        <f>A42</f>
        <v>-9.1250293220737841E-3</v>
      </c>
      <c r="C46" s="8">
        <f>0</f>
        <v>0</v>
      </c>
      <c r="D46" s="8">
        <f>B42</f>
        <v>-2.0792015865907183E-2</v>
      </c>
      <c r="E46" s="8">
        <f>0</f>
        <v>0</v>
      </c>
      <c r="F46" s="8">
        <f>C42</f>
        <v>-1.2699123536562005E-2</v>
      </c>
      <c r="G46" s="8">
        <f>0</f>
        <v>0</v>
      </c>
      <c r="H46" s="8">
        <f>D42</f>
        <v>-0.17273367027061579</v>
      </c>
      <c r="I46" s="8">
        <f>0</f>
        <v>0</v>
      </c>
      <c r="J46" s="8">
        <f>E42</f>
        <v>1.6537649542575292E-2</v>
      </c>
      <c r="K46" s="8">
        <f>0</f>
        <v>0</v>
      </c>
      <c r="L46" s="8">
        <f>F42</f>
        <v>0.18968716013050968</v>
      </c>
      <c r="M46" s="8">
        <f>0</f>
        <v>0</v>
      </c>
      <c r="N46" s="8">
        <f>G42</f>
        <v>-3.5760134774913133E-2</v>
      </c>
      <c r="O46" s="8">
        <f>0</f>
        <v>0</v>
      </c>
      <c r="P46" s="8">
        <f>H42</f>
        <v>4.4885164096986924E-2</v>
      </c>
      <c r="Q46" s="3"/>
      <c r="R46" s="14">
        <v>81</v>
      </c>
      <c r="S46" s="15">
        <f>O24</f>
        <v>-0.434</v>
      </c>
      <c r="T46" s="3"/>
    </row>
    <row r="47" spans="1:23" ht="15" x14ac:dyDescent="0.35">
      <c r="A47" s="8">
        <f>B46</f>
        <v>-9.1250293220737841E-3</v>
      </c>
      <c r="B47" s="8">
        <f>A45</f>
        <v>6.4072249589490843E-2</v>
      </c>
      <c r="C47" s="8">
        <f>D46</f>
        <v>-2.0792015865907183E-2</v>
      </c>
      <c r="D47" s="8">
        <f>C45</f>
        <v>-0.13210927004030404</v>
      </c>
      <c r="E47" s="8">
        <f>F46</f>
        <v>-1.2699123536562005E-2</v>
      </c>
      <c r="F47" s="8">
        <f>E45</f>
        <v>2.7004030452306302E-2</v>
      </c>
      <c r="G47" s="8">
        <f>H46</f>
        <v>-0.17273367027061579</v>
      </c>
      <c r="H47" s="8">
        <f>G45</f>
        <v>-2.0600089565605856E-2</v>
      </c>
      <c r="I47" s="8">
        <f>J46</f>
        <v>1.6537649542575292E-2</v>
      </c>
      <c r="J47" s="8">
        <f>I45</f>
        <v>0.15123152709359555</v>
      </c>
      <c r="K47" s="8">
        <f>L46</f>
        <v>0.18968716013050968</v>
      </c>
      <c r="L47" s="8">
        <f>K45</f>
        <v>-2.5526197939991946E-2</v>
      </c>
      <c r="M47" s="8">
        <f>N46</f>
        <v>-3.5760134774913133E-2</v>
      </c>
      <c r="N47" s="8">
        <f>M45</f>
        <v>3.8426630840424018E-2</v>
      </c>
      <c r="O47" s="8">
        <f>P46</f>
        <v>4.4885164096986924E-2</v>
      </c>
      <c r="P47" s="8">
        <f>O45</f>
        <v>-0.10249888042991485</v>
      </c>
      <c r="Q47" s="3"/>
      <c r="R47" s="14">
        <v>82</v>
      </c>
      <c r="S47" s="15">
        <f>P24</f>
        <v>-0.155</v>
      </c>
      <c r="T47" s="3"/>
    </row>
    <row r="48" spans="1:23" x14ac:dyDescent="0.2">
      <c r="H48" s="44" t="s">
        <v>85</v>
      </c>
    </row>
    <row r="49" spans="1:16" ht="17.25" x14ac:dyDescent="0.35">
      <c r="A49" s="51" t="s">
        <v>38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</row>
    <row r="50" spans="1:16" ht="15" x14ac:dyDescent="0.35">
      <c r="A50" s="22">
        <f>'d)'!A50</f>
        <v>15009.671705748849</v>
      </c>
      <c r="B50" s="22">
        <f>'d)'!B50</f>
        <v>2362.3148088045928</v>
      </c>
      <c r="C50" s="22">
        <f>'d)'!C50</f>
        <v>-5257.3617099650637</v>
      </c>
      <c r="D50" s="22">
        <f>'d)'!D50</f>
        <v>3651.6150687911727</v>
      </c>
      <c r="E50" s="22">
        <f>'d)'!E50</f>
        <v>3026.3572060268875</v>
      </c>
      <c r="F50" s="22">
        <f>'d)'!F50</f>
        <v>-123.77228163260772</v>
      </c>
      <c r="G50" s="22">
        <f>'d)'!G50</f>
        <v>-6265.8285262763557</v>
      </c>
      <c r="H50" s="22">
        <f>'d)'!H50</f>
        <v>-664.57337966906869</v>
      </c>
      <c r="I50" s="22">
        <f>'d)'!I50</f>
        <v>4021.8294122116754</v>
      </c>
      <c r="J50" s="22">
        <f>'d)'!J50</f>
        <v>632.98034528727248</v>
      </c>
      <c r="K50" s="22">
        <f>'d)'!K50</f>
        <v>-6421.8388856973233</v>
      </c>
      <c r="L50" s="22">
        <f>'d)'!L50</f>
        <v>-1332.2900563921739</v>
      </c>
      <c r="M50" s="22">
        <f>'d)'!M50</f>
        <v>3317.4764999599538</v>
      </c>
      <c r="N50" s="22">
        <f>'d)'!N50</f>
        <v>1122.2039996632293</v>
      </c>
      <c r="O50" s="22">
        <f>'d)'!O50</f>
        <v>-7430.3057020086217</v>
      </c>
      <c r="P50" s="22">
        <f>'d)'!P50</f>
        <v>-5648.4785048524172</v>
      </c>
    </row>
    <row r="51" spans="1:16" ht="15" x14ac:dyDescent="0.35">
      <c r="A51" s="22">
        <f>'d)'!A51</f>
        <v>2362.3148088045928</v>
      </c>
      <c r="B51" s="22">
        <f>'d)'!B51</f>
        <v>10194.505687721577</v>
      </c>
      <c r="C51" s="22">
        <f>'d)'!C51</f>
        <v>8443.0400794615853</v>
      </c>
      <c r="D51" s="22">
        <f>'d)'!D51</f>
        <v>-2308.8851786979503</v>
      </c>
      <c r="E51" s="22">
        <f>'d)'!E51</f>
        <v>-765.70151273431816</v>
      </c>
      <c r="F51" s="22">
        <f>'d)'!F51</f>
        <v>1886.4274779250215</v>
      </c>
      <c r="G51" s="22">
        <f>'d)'!G51</f>
        <v>-320.56454152579903</v>
      </c>
      <c r="H51" s="22">
        <f>'d)'!H51</f>
        <v>-4165.1244753815163</v>
      </c>
      <c r="I51" s="22">
        <f>'d)'!I51</f>
        <v>632.98034528727248</v>
      </c>
      <c r="J51" s="22">
        <f>'d)'!J51</f>
        <v>2731.609566259483</v>
      </c>
      <c r="K51" s="22">
        <f>'d)'!K51</f>
        <v>-1676.298894535443</v>
      </c>
      <c r="L51" s="22">
        <f>'d)'!L51</f>
        <v>-4452.2856939391877</v>
      </c>
      <c r="M51" s="22">
        <f>'d)'!M51</f>
        <v>1764.1332307649398</v>
      </c>
      <c r="N51" s="22">
        <f>'d)'!N51</f>
        <v>2422.277606735332</v>
      </c>
      <c r="O51" s="22">
        <f>'d)'!O51</f>
        <v>-10439.90351552283</v>
      </c>
      <c r="P51" s="22">
        <f>'d)'!P51</f>
        <v>-6308.5249906227591</v>
      </c>
    </row>
    <row r="52" spans="1:16" ht="15" x14ac:dyDescent="0.35">
      <c r="A52" s="22">
        <f>'d)'!A52</f>
        <v>-5257.3617099650655</v>
      </c>
      <c r="B52" s="22">
        <f>'d)'!B52</f>
        <v>8443.0400794615853</v>
      </c>
      <c r="C52" s="22">
        <f>'d)'!C52</f>
        <v>10904.850298089321</v>
      </c>
      <c r="D52" s="22">
        <f>'d)'!D52</f>
        <v>-5952.6062908097338</v>
      </c>
      <c r="E52" s="22">
        <f>'d)'!E52</f>
        <v>-2274.2896024637184</v>
      </c>
      <c r="F52" s="22">
        <f>'d)'!F52</f>
        <v>2103.64087009175</v>
      </c>
      <c r="G52" s="22">
        <f>'d)'!G52</f>
        <v>2845.4214986414199</v>
      </c>
      <c r="H52" s="22">
        <f>'d)'!H52</f>
        <v>-3739.6234363129888</v>
      </c>
      <c r="I52" s="22">
        <f>'d)'!I52</f>
        <v>-1408.705824503445</v>
      </c>
      <c r="J52" s="22">
        <f>'d)'!J52</f>
        <v>2262.3057709553336</v>
      </c>
      <c r="K52" s="22">
        <f>'d)'!K52</f>
        <v>1598.6235243375859</v>
      </c>
      <c r="L52" s="22">
        <f>'d)'!L52</f>
        <v>-3397.2737972982895</v>
      </c>
      <c r="M52" s="22">
        <f>'d)'!M52</f>
        <v>52.267090974215449</v>
      </c>
      <c r="N52" s="22">
        <f>'d)'!N52</f>
        <v>1464.8077467138894</v>
      </c>
      <c r="O52" s="22">
        <f>'d)'!O52</f>
        <v>-6460.8052751103141</v>
      </c>
      <c r="P52" s="22">
        <f>'d)'!P52</f>
        <v>-1184.2909428015478</v>
      </c>
    </row>
    <row r="53" spans="1:16" ht="15" x14ac:dyDescent="0.35">
      <c r="A53" s="22">
        <f>'d)'!A53</f>
        <v>3651.6150687911727</v>
      </c>
      <c r="B53" s="22">
        <f>'d)'!B53</f>
        <v>-2308.8851786979503</v>
      </c>
      <c r="C53" s="22">
        <f>'d)'!C53</f>
        <v>-5952.6062908097338</v>
      </c>
      <c r="D53" s="22">
        <f>'d)'!D53</f>
        <v>13867.207094104608</v>
      </c>
      <c r="E53" s="22">
        <f>'d)'!E53</f>
        <v>1362.4048413372266</v>
      </c>
      <c r="F53" s="22">
        <f>'d)'!F53</f>
        <v>-2215.0392512706808</v>
      </c>
      <c r="G53" s="22">
        <f>'d)'!G53</f>
        <v>-1859.9241881926869</v>
      </c>
      <c r="H53" s="22">
        <f>'d)'!H53</f>
        <v>1901.4075175633291</v>
      </c>
      <c r="I53" s="22">
        <f>'d)'!I53</f>
        <v>978.44730875191306</v>
      </c>
      <c r="J53" s="22">
        <f>'d)'!J53</f>
        <v>-618.66391904830402</v>
      </c>
      <c r="K53" s="22">
        <f>'d)'!K53</f>
        <v>-1226.7840635027032</v>
      </c>
      <c r="L53" s="22">
        <f>'d)'!L53</f>
        <v>50.291880934174394</v>
      </c>
      <c r="M53" s="22">
        <f>'d)'!M53</f>
        <v>180.94928451046874</v>
      </c>
      <c r="N53" s="22">
        <f>'d)'!N53</f>
        <v>1239.1895520219291</v>
      </c>
      <c r="O53" s="22">
        <f>'d)'!O53</f>
        <v>2865.8980391143432</v>
      </c>
      <c r="P53" s="22">
        <f>'d)'!P53</f>
        <v>-11915.507695607106</v>
      </c>
    </row>
    <row r="54" spans="1:16" ht="15" x14ac:dyDescent="0.35">
      <c r="A54" s="22">
        <f>'d)'!A54</f>
        <v>3026.357206026888</v>
      </c>
      <c r="B54" s="22">
        <f>'d)'!B54</f>
        <v>-765.70151273431838</v>
      </c>
      <c r="C54" s="22">
        <f>'d)'!C54</f>
        <v>-2274.2896024637184</v>
      </c>
      <c r="D54" s="22">
        <f>'d)'!D54</f>
        <v>1362.4048413372266</v>
      </c>
      <c r="E54" s="22">
        <f>'d)'!E54</f>
        <v>772.87612026761315</v>
      </c>
      <c r="F54" s="22">
        <f>'d)'!F54</f>
        <v>-300.98207475808726</v>
      </c>
      <c r="G54" s="22">
        <f>'d)'!G54</f>
        <v>-1350.541242750586</v>
      </c>
      <c r="H54" s="22">
        <f>'d)'!H54</f>
        <v>398.2046802509592</v>
      </c>
      <c r="I54" s="22">
        <f>'d)'!I54</f>
        <v>810.90996936301315</v>
      </c>
      <c r="J54" s="22">
        <f>'d)'!J54</f>
        <v>-205.16910198044951</v>
      </c>
      <c r="K54" s="22">
        <f>'d)'!K54</f>
        <v>-1207.6368741760141</v>
      </c>
      <c r="L54" s="22">
        <f>'d)'!L54</f>
        <v>249.04239622555264</v>
      </c>
      <c r="M54" s="22">
        <f>'d)'!M54</f>
        <v>506.21293819568712</v>
      </c>
      <c r="N54" s="22">
        <f>'d)'!N54</f>
        <v>-22.641463480168714</v>
      </c>
      <c r="O54" s="22">
        <f>'d)'!O54</f>
        <v>-283.88851446288271</v>
      </c>
      <c r="P54" s="22">
        <f>'d)'!P54</f>
        <v>-715.15776486071456</v>
      </c>
    </row>
    <row r="55" spans="1:16" ht="15" x14ac:dyDescent="0.35">
      <c r="A55" s="22">
        <f>'d)'!A55</f>
        <v>-123.77228163260772</v>
      </c>
      <c r="B55" s="22">
        <f>'d)'!B55</f>
        <v>1886.4274779250215</v>
      </c>
      <c r="C55" s="22">
        <f>'d)'!C55</f>
        <v>2103.64087009175</v>
      </c>
      <c r="D55" s="22">
        <f>'d)'!D55</f>
        <v>-2215.0392512706808</v>
      </c>
      <c r="E55" s="22">
        <f>'d)'!E55</f>
        <v>-300.98207475808721</v>
      </c>
      <c r="F55" s="22">
        <f>'d)'!F55</f>
        <v>588.5903357390232</v>
      </c>
      <c r="G55" s="22">
        <f>'d)'!G55</f>
        <v>199.59108494533203</v>
      </c>
      <c r="H55" s="22">
        <f>'d)'!H55</f>
        <v>-899.08730316489812</v>
      </c>
      <c r="I55" s="22">
        <f>'d)'!I55</f>
        <v>-33.164682908814726</v>
      </c>
      <c r="J55" s="22">
        <f>'d)'!J55</f>
        <v>505.46671928988894</v>
      </c>
      <c r="K55" s="22">
        <f>'d)'!K55</f>
        <v>-94.966441917716864</v>
      </c>
      <c r="L55" s="22">
        <f>'d)'!L55</f>
        <v>-695.50882831170873</v>
      </c>
      <c r="M55" s="22">
        <f>'d)'!M55</f>
        <v>248.66975324427966</v>
      </c>
      <c r="N55" s="22">
        <f>'d)'!N55</f>
        <v>208.70772999928025</v>
      </c>
      <c r="O55" s="22">
        <f>'d)'!O55</f>
        <v>-1999.0162270641354</v>
      </c>
      <c r="P55" s="22">
        <f>'d)'!P55</f>
        <v>620.44311979407348</v>
      </c>
    </row>
    <row r="56" spans="1:16" ht="15" x14ac:dyDescent="0.35">
      <c r="A56" s="22">
        <f>'d)'!A56</f>
        <v>-6265.8285262763557</v>
      </c>
      <c r="B56" s="22">
        <f>'d)'!B56</f>
        <v>-320.56454152579909</v>
      </c>
      <c r="C56" s="22">
        <f>'d)'!C56</f>
        <v>2845.4214986414199</v>
      </c>
      <c r="D56" s="22">
        <f>'d)'!D56</f>
        <v>-1859.9241881926869</v>
      </c>
      <c r="E56" s="22">
        <f>'d)'!E56</f>
        <v>-1350.541242750586</v>
      </c>
      <c r="F56" s="22">
        <f>'d)'!F56</f>
        <v>199.59108494533203</v>
      </c>
      <c r="G56" s="22">
        <f>'d)'!G56</f>
        <v>2662.4069634939369</v>
      </c>
      <c r="H56" s="22">
        <f>'d)'!H56</f>
        <v>-7.7775257364285446</v>
      </c>
      <c r="I56" s="22">
        <f>'d)'!I56</f>
        <v>-1678.9236935276408</v>
      </c>
      <c r="J56" s="22">
        <f>'d)'!J56</f>
        <v>-85.895010023890933</v>
      </c>
      <c r="K56" s="22">
        <f>'d)'!K56</f>
        <v>2634.0945163753931</v>
      </c>
      <c r="L56" s="22">
        <f>'d)'!L56</f>
        <v>278.7505601028883</v>
      </c>
      <c r="M56" s="22">
        <f>'d)'!M56</f>
        <v>-1297.7094971840795</v>
      </c>
      <c r="N56" s="22">
        <f>'d)'!N56</f>
        <v>-335.07760212856192</v>
      </c>
      <c r="O56" s="22">
        <f>'d)'!O56</f>
        <v>2451.0799812279133</v>
      </c>
      <c r="P56" s="22">
        <f>'d)'!P56</f>
        <v>2130.8972225591469</v>
      </c>
    </row>
    <row r="57" spans="1:16" ht="15" x14ac:dyDescent="0.35">
      <c r="A57" s="22">
        <f>'d)'!A57</f>
        <v>-664.57337966906869</v>
      </c>
      <c r="B57" s="22">
        <f>'d)'!B57</f>
        <v>-4165.1244753815172</v>
      </c>
      <c r="C57" s="22">
        <f>'d)'!C57</f>
        <v>-3739.6234363129888</v>
      </c>
      <c r="D57" s="22">
        <f>'d)'!D57</f>
        <v>1901.4075175633293</v>
      </c>
      <c r="E57" s="22">
        <f>'d)'!E57</f>
        <v>398.2046802509592</v>
      </c>
      <c r="F57" s="22">
        <f>'d)'!F57</f>
        <v>-899.08730316489812</v>
      </c>
      <c r="G57" s="22">
        <f>'d)'!G57</f>
        <v>-7.7775257364285446</v>
      </c>
      <c r="H57" s="22">
        <f>'d)'!H57</f>
        <v>1770.5134311324571</v>
      </c>
      <c r="I57" s="22">
        <f>'d)'!I57</f>
        <v>-178.07190039354882</v>
      </c>
      <c r="J57" s="22">
        <f>'d)'!J57</f>
        <v>-1116.0417395535808</v>
      </c>
      <c r="K57" s="22">
        <f>'d)'!K57</f>
        <v>569.54104577817304</v>
      </c>
      <c r="L57" s="22">
        <f>'d)'!L57</f>
        <v>1750.2640454909408</v>
      </c>
      <c r="M57" s="22">
        <f>'d)'!M57</f>
        <v>-679.08644027183163</v>
      </c>
      <c r="N57" s="22">
        <f>'d)'!N57</f>
        <v>-861.30143514680128</v>
      </c>
      <c r="O57" s="22">
        <f>'d)'!O57</f>
        <v>4301.3869563547341</v>
      </c>
      <c r="P57" s="22">
        <f>'d)'!P57</f>
        <v>1619.3699590600704</v>
      </c>
    </row>
    <row r="58" spans="1:16" ht="15" x14ac:dyDescent="0.35">
      <c r="A58" s="22">
        <f>'d)'!A58</f>
        <v>4021.8294122116754</v>
      </c>
      <c r="B58" s="22">
        <f>'d)'!B58</f>
        <v>632.98034528727248</v>
      </c>
      <c r="C58" s="22">
        <f>'d)'!C58</f>
        <v>-1408.7058245034448</v>
      </c>
      <c r="D58" s="22">
        <f>'d)'!D58</f>
        <v>978.44730875191283</v>
      </c>
      <c r="E58" s="22">
        <f>'d)'!E58</f>
        <v>810.90996936301315</v>
      </c>
      <c r="F58" s="22">
        <f>'d)'!F58</f>
        <v>-33.164682908814726</v>
      </c>
      <c r="G58" s="22">
        <f>'d)'!G58</f>
        <v>-1678.9236935276408</v>
      </c>
      <c r="H58" s="22">
        <f>'d)'!H58</f>
        <v>-178.07190039354882</v>
      </c>
      <c r="I58" s="22">
        <f>'d)'!I58</f>
        <v>1077.6459430978548</v>
      </c>
      <c r="J58" s="22">
        <f>'d)'!J58</f>
        <v>169.60657234449781</v>
      </c>
      <c r="K58" s="22">
        <f>'d)'!K58</f>
        <v>-1720.7265433453781</v>
      </c>
      <c r="L58" s="22">
        <f>'d)'!L58</f>
        <v>-356.98604469429779</v>
      </c>
      <c r="M58" s="22">
        <f>'d)'!M58</f>
        <v>888.91514907349665</v>
      </c>
      <c r="N58" s="22">
        <f>'d)'!N58</f>
        <v>300.69365545273814</v>
      </c>
      <c r="O58" s="22">
        <f>'d)'!O58</f>
        <v>-1990.944412369576</v>
      </c>
      <c r="P58" s="22">
        <f>'d)'!P58</f>
        <v>-1513.5052538397601</v>
      </c>
    </row>
    <row r="59" spans="1:16" ht="15" x14ac:dyDescent="0.35">
      <c r="A59" s="22">
        <f>'d)'!A59</f>
        <v>632.98034528727248</v>
      </c>
      <c r="B59" s="22">
        <f>'d)'!B59</f>
        <v>2731.609566259483</v>
      </c>
      <c r="C59" s="22">
        <f>'d)'!C59</f>
        <v>2262.3057709553332</v>
      </c>
      <c r="D59" s="22">
        <f>'d)'!D59</f>
        <v>-618.66391904830402</v>
      </c>
      <c r="E59" s="22">
        <f>'d)'!E59</f>
        <v>-205.16910198044951</v>
      </c>
      <c r="F59" s="22">
        <f>'d)'!F59</f>
        <v>505.46671928988889</v>
      </c>
      <c r="G59" s="22">
        <f>'d)'!G59</f>
        <v>-85.895010023890933</v>
      </c>
      <c r="H59" s="22">
        <f>'d)'!H59</f>
        <v>-1116.0417395535808</v>
      </c>
      <c r="I59" s="22">
        <f>'d)'!I59</f>
        <v>169.60657234449781</v>
      </c>
      <c r="J59" s="22">
        <f>'d)'!J59</f>
        <v>731.93257731635765</v>
      </c>
      <c r="K59" s="22">
        <f>'d)'!K59</f>
        <v>-449.1629350639555</v>
      </c>
      <c r="L59" s="22">
        <f>'d)'!L59</f>
        <v>-1192.9863561636457</v>
      </c>
      <c r="M59" s="22">
        <f>'d)'!M59</f>
        <v>472.69807452437288</v>
      </c>
      <c r="N59" s="22">
        <f>'d)'!N59</f>
        <v>649.04732856872465</v>
      </c>
      <c r="O59" s="22">
        <f>'d)'!O59</f>
        <v>-2797.3637160431799</v>
      </c>
      <c r="P59" s="22">
        <f>'d)'!P59</f>
        <v>-1690.3641766689238</v>
      </c>
    </row>
    <row r="60" spans="1:16" ht="15" x14ac:dyDescent="0.35">
      <c r="A60" s="22">
        <f>'d)'!A60</f>
        <v>-6421.8388856973233</v>
      </c>
      <c r="B60" s="22">
        <f>'d)'!B60</f>
        <v>-1676.298894535443</v>
      </c>
      <c r="C60" s="22">
        <f>'d)'!C60</f>
        <v>1598.6235243375859</v>
      </c>
      <c r="D60" s="22">
        <f>'d)'!D60</f>
        <v>-1226.7840635027032</v>
      </c>
      <c r="E60" s="22">
        <f>'d)'!E60</f>
        <v>-1207.6368741760141</v>
      </c>
      <c r="F60" s="22">
        <f>'d)'!F60</f>
        <v>-94.966441917716864</v>
      </c>
      <c r="G60" s="22">
        <f>'d)'!G60</f>
        <v>2634.0945163753931</v>
      </c>
      <c r="H60" s="22">
        <f>'d)'!H60</f>
        <v>569.54104577817304</v>
      </c>
      <c r="I60" s="22">
        <f>'d)'!I60</f>
        <v>-1720.7265433453781</v>
      </c>
      <c r="J60" s="22">
        <f>'d)'!J60</f>
        <v>-449.16293506395562</v>
      </c>
      <c r="K60" s="22">
        <f>'d)'!K60</f>
        <v>2794.2824363197392</v>
      </c>
      <c r="L60" s="22">
        <f>'d)'!L60</f>
        <v>847.4335072880923</v>
      </c>
      <c r="M60" s="22">
        <f>'d)'!M60</f>
        <v>-1506.5516021715528</v>
      </c>
      <c r="N60" s="22">
        <f>'d)'!N60</f>
        <v>-613.52083461541599</v>
      </c>
      <c r="O60" s="22">
        <f>'d)'!O60</f>
        <v>3829.7534283575501</v>
      </c>
      <c r="P60" s="22">
        <f>'d)'!P60</f>
        <v>2643.7586165689695</v>
      </c>
    </row>
    <row r="61" spans="1:16" ht="15" x14ac:dyDescent="0.35">
      <c r="A61" s="22">
        <f>'d)'!A61</f>
        <v>-1332.2900563921737</v>
      </c>
      <c r="B61" s="22">
        <f>'d)'!B61</f>
        <v>-4452.2856939391877</v>
      </c>
      <c r="C61" s="22">
        <f>'d)'!C61</f>
        <v>-3397.2737972982895</v>
      </c>
      <c r="D61" s="22">
        <f>'d)'!D61</f>
        <v>50.291880934174394</v>
      </c>
      <c r="E61" s="22">
        <f>'d)'!E61</f>
        <v>249.04239622555269</v>
      </c>
      <c r="F61" s="22">
        <f>'d)'!F61</f>
        <v>-695.50882831170873</v>
      </c>
      <c r="G61" s="22">
        <f>'d)'!G61</f>
        <v>278.75056010288824</v>
      </c>
      <c r="H61" s="22">
        <f>'d)'!H61</f>
        <v>1750.2640454909408</v>
      </c>
      <c r="I61" s="22">
        <f>'d)'!I61</f>
        <v>-356.98604469429779</v>
      </c>
      <c r="J61" s="22">
        <f>'d)'!J61</f>
        <v>-1192.9863561636457</v>
      </c>
      <c r="K61" s="22">
        <f>'d)'!K61</f>
        <v>847.43350728809219</v>
      </c>
      <c r="L61" s="22">
        <f>'d)'!L61</f>
        <v>2013.2506545776139</v>
      </c>
      <c r="M61" s="22">
        <f>'d)'!M61</f>
        <v>-812.13442992104319</v>
      </c>
      <c r="N61" s="22">
        <f>'d)'!N61</f>
        <v>-1186.248521722569</v>
      </c>
      <c r="O61" s="22">
        <f>'d)'!O61</f>
        <v>4523.4578646892705</v>
      </c>
      <c r="P61" s="22">
        <f>'d)'!P61</f>
        <v>3713.2228191343825</v>
      </c>
    </row>
    <row r="62" spans="1:16" ht="15" x14ac:dyDescent="0.35">
      <c r="A62" s="22">
        <f>'d)'!A62</f>
        <v>3317.4764999599538</v>
      </c>
      <c r="B62" s="22">
        <f>'d)'!B62</f>
        <v>1764.13323076494</v>
      </c>
      <c r="C62" s="22">
        <f>'d)'!C62</f>
        <v>52.267090974215449</v>
      </c>
      <c r="D62" s="22">
        <f>'d)'!D62</f>
        <v>180.9492845104686</v>
      </c>
      <c r="E62" s="22">
        <f>'d)'!E62</f>
        <v>506.21293819568712</v>
      </c>
      <c r="F62" s="22">
        <f>'d)'!F62</f>
        <v>248.66975324427975</v>
      </c>
      <c r="G62" s="22">
        <f>'d)'!G62</f>
        <v>-1297.7094971840795</v>
      </c>
      <c r="H62" s="22">
        <f>'d)'!H62</f>
        <v>-679.08644027183163</v>
      </c>
      <c r="I62" s="22">
        <f>'d)'!I62</f>
        <v>888.91514907349676</v>
      </c>
      <c r="J62" s="22">
        <f>'d)'!J62</f>
        <v>472.69807452437294</v>
      </c>
      <c r="K62" s="22">
        <f>'d)'!K62</f>
        <v>-1506.5516021715532</v>
      </c>
      <c r="L62" s="22">
        <f>'d)'!L62</f>
        <v>-812.13442992104319</v>
      </c>
      <c r="M62" s="22">
        <f>'d)'!M62</f>
        <v>895.9176114821297</v>
      </c>
      <c r="N62" s="22">
        <f>'d)'!N62</f>
        <v>496.94068185215787</v>
      </c>
      <c r="O62" s="22">
        <f>'d)'!O62</f>
        <v>-2856.5281903298505</v>
      </c>
      <c r="P62" s="22">
        <f>'d)'!P62</f>
        <v>-1672.1701547033445</v>
      </c>
    </row>
    <row r="63" spans="1:16" ht="15" x14ac:dyDescent="0.35">
      <c r="A63" s="22">
        <f>'d)'!A63</f>
        <v>1122.2039996632293</v>
      </c>
      <c r="B63" s="22">
        <f>'d)'!B63</f>
        <v>2422.277606735332</v>
      </c>
      <c r="C63" s="22">
        <f>'d)'!C63</f>
        <v>1464.8077467138892</v>
      </c>
      <c r="D63" s="22">
        <f>'d)'!D63</f>
        <v>1239.1895520219291</v>
      </c>
      <c r="E63" s="22">
        <f>'d)'!E63</f>
        <v>-22.641463480168714</v>
      </c>
      <c r="F63" s="22">
        <f>'d)'!F63</f>
        <v>208.70772999928028</v>
      </c>
      <c r="G63" s="22">
        <f>'d)'!G63</f>
        <v>-335.07760212856192</v>
      </c>
      <c r="H63" s="22">
        <f>'d)'!H63</f>
        <v>-861.30143514680117</v>
      </c>
      <c r="I63" s="22">
        <f>'d)'!I63</f>
        <v>300.69365545273814</v>
      </c>
      <c r="J63" s="22">
        <f>'d)'!J63</f>
        <v>649.04732856872465</v>
      </c>
      <c r="K63" s="22">
        <f>'d)'!K63</f>
        <v>-613.52083461541599</v>
      </c>
      <c r="L63" s="22">
        <f>'d)'!L63</f>
        <v>-1186.248521722569</v>
      </c>
      <c r="M63" s="22">
        <f>'d)'!M63</f>
        <v>496.94068185215787</v>
      </c>
      <c r="N63" s="22">
        <f>'d)'!N63</f>
        <v>815.06724843540508</v>
      </c>
      <c r="O63" s="22">
        <f>'d)'!O63</f>
        <v>-2413.4061834578683</v>
      </c>
      <c r="P63" s="22">
        <f>'d)'!P63</f>
        <v>-3286.7395088913008</v>
      </c>
    </row>
    <row r="64" spans="1:16" ht="15" x14ac:dyDescent="0.35">
      <c r="A64" s="22">
        <f>'d)'!A64</f>
        <v>-7430.3057020086226</v>
      </c>
      <c r="B64" s="22">
        <f>'d)'!B64</f>
        <v>-10439.90351552283</v>
      </c>
      <c r="C64" s="22">
        <f>'d)'!C64</f>
        <v>-6460.8052751103114</v>
      </c>
      <c r="D64" s="22">
        <f>'d)'!D64</f>
        <v>2865.8980391143423</v>
      </c>
      <c r="E64" s="22">
        <f>'d)'!E64</f>
        <v>-283.88851446288271</v>
      </c>
      <c r="F64" s="22">
        <f>'d)'!F64</f>
        <v>-1999.0162270641351</v>
      </c>
      <c r="G64" s="22">
        <f>'d)'!G64</f>
        <v>2451.0799812279133</v>
      </c>
      <c r="H64" s="22">
        <f>'d)'!H64</f>
        <v>4301.3869563547332</v>
      </c>
      <c r="I64" s="22">
        <f>'d)'!I64</f>
        <v>-1990.944412369576</v>
      </c>
      <c r="J64" s="22">
        <f>'d)'!J64</f>
        <v>-2797.3637160431799</v>
      </c>
      <c r="K64" s="22">
        <f>'d)'!K64</f>
        <v>3829.7534283575501</v>
      </c>
      <c r="L64" s="22">
        <f>'d)'!L64</f>
        <v>4523.4578646892714</v>
      </c>
      <c r="M64" s="22">
        <f>'d)'!M64</f>
        <v>-2856.5281903298496</v>
      </c>
      <c r="N64" s="22">
        <f>'d)'!N64</f>
        <v>-2413.4061834578679</v>
      </c>
      <c r="O64" s="22">
        <f>'d)'!O64</f>
        <v>12741.638684695781</v>
      </c>
      <c r="P64" s="22">
        <f>'d)'!P64</f>
        <v>5958.946781929666</v>
      </c>
    </row>
    <row r="65" spans="1:16" ht="15" x14ac:dyDescent="0.35">
      <c r="A65" s="22">
        <f>'d)'!A65</f>
        <v>-5648.4785048524172</v>
      </c>
      <c r="B65" s="22">
        <f>'d)'!B65</f>
        <v>-6308.5249906227591</v>
      </c>
      <c r="C65" s="22">
        <f>'d)'!C65</f>
        <v>-1184.2909428015478</v>
      </c>
      <c r="D65" s="22">
        <f>'d)'!D65</f>
        <v>-11915.507695607106</v>
      </c>
      <c r="E65" s="22">
        <f>'d)'!E65</f>
        <v>-715.15776486071456</v>
      </c>
      <c r="F65" s="22">
        <f>'d)'!F65</f>
        <v>620.44311979407314</v>
      </c>
      <c r="G65" s="22">
        <f>'d)'!G65</f>
        <v>2130.8972225591469</v>
      </c>
      <c r="H65" s="22">
        <f>'d)'!H65</f>
        <v>1619.3699590600704</v>
      </c>
      <c r="I65" s="22">
        <f>'d)'!I65</f>
        <v>-1513.5052538397601</v>
      </c>
      <c r="J65" s="22">
        <f>'d)'!J65</f>
        <v>-1690.3641766689238</v>
      </c>
      <c r="K65" s="22">
        <f>'d)'!K65</f>
        <v>2643.758616568969</v>
      </c>
      <c r="L65" s="22">
        <f>'d)'!L65</f>
        <v>3713.2228191343825</v>
      </c>
      <c r="M65" s="22">
        <f>'d)'!M65</f>
        <v>-1672.1701547033445</v>
      </c>
      <c r="N65" s="22">
        <f>'d)'!N65</f>
        <v>-3286.7395088913008</v>
      </c>
      <c r="O65" s="22">
        <f>'d)'!O65</f>
        <v>5958.9467819296678</v>
      </c>
      <c r="P65" s="22">
        <f>'d)'!P65</f>
        <v>17248.100473801565</v>
      </c>
    </row>
    <row r="67" spans="1:16" x14ac:dyDescent="0.2">
      <c r="H67" s="33"/>
    </row>
  </sheetData>
  <mergeCells count="21">
    <mergeCell ref="A49:P49"/>
    <mergeCell ref="A1:P1"/>
    <mergeCell ref="B2:L2"/>
    <mergeCell ref="N2:P2"/>
    <mergeCell ref="O32:P32"/>
    <mergeCell ref="M29:N29"/>
    <mergeCell ref="O29:P29"/>
    <mergeCell ref="A15:H15"/>
    <mergeCell ref="M15:N15"/>
    <mergeCell ref="O15:P15"/>
    <mergeCell ref="A44:P44"/>
    <mergeCell ref="I15:K15"/>
    <mergeCell ref="R30:S30"/>
    <mergeCell ref="A32:H32"/>
    <mergeCell ref="A36:H36"/>
    <mergeCell ref="J40:K40"/>
    <mergeCell ref="A26:H26"/>
    <mergeCell ref="O37:P37"/>
    <mergeCell ref="A29:H29"/>
    <mergeCell ref="A40:H40"/>
    <mergeCell ref="J32:L32"/>
  </mergeCells>
  <phoneticPr fontId="8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7"/>
  <sheetViews>
    <sheetView topLeftCell="A4" workbookViewId="0">
      <selection activeCell="J37" sqref="J37"/>
    </sheetView>
  </sheetViews>
  <sheetFormatPr defaultRowHeight="12.75" x14ac:dyDescent="0.2"/>
  <sheetData>
    <row r="1" spans="1:23" x14ac:dyDescent="0.2">
      <c r="A1" s="52" t="s">
        <v>39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23" x14ac:dyDescent="0.2">
      <c r="A2" s="21" t="s">
        <v>30</v>
      </c>
      <c r="B2" s="53" t="s">
        <v>40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21" t="s">
        <v>31</v>
      </c>
      <c r="N2" s="53">
        <v>200500445</v>
      </c>
      <c r="O2" s="53"/>
      <c r="P2" s="53"/>
    </row>
    <row r="15" spans="1:23" ht="15.75" x14ac:dyDescent="0.35">
      <c r="A15" s="49" t="s">
        <v>50</v>
      </c>
      <c r="B15" s="49"/>
      <c r="C15" s="49"/>
      <c r="D15" s="49"/>
      <c r="E15" s="49"/>
      <c r="F15" s="49"/>
      <c r="G15" s="49"/>
      <c r="H15" s="49"/>
      <c r="I15" s="55" t="s">
        <v>27</v>
      </c>
      <c r="J15" s="55"/>
      <c r="K15" s="55"/>
      <c r="L15" s="4"/>
      <c r="M15" s="47" t="s">
        <v>0</v>
      </c>
      <c r="N15" s="47"/>
      <c r="O15" s="47" t="s">
        <v>1</v>
      </c>
      <c r="P15" s="47"/>
      <c r="Q15" s="26" t="s">
        <v>37</v>
      </c>
      <c r="R15" s="26"/>
      <c r="S15" s="1"/>
      <c r="T15" s="3"/>
      <c r="U15" s="3"/>
      <c r="V15" s="3"/>
      <c r="W15" s="3"/>
    </row>
    <row r="16" spans="1:23" ht="15.75" x14ac:dyDescent="0.35">
      <c r="A16" s="35">
        <v>1</v>
      </c>
      <c r="B16" s="35" t="s">
        <v>2</v>
      </c>
      <c r="C16" s="35" t="s">
        <v>3</v>
      </c>
      <c r="D16" s="35" t="s">
        <v>46</v>
      </c>
      <c r="E16" s="35" t="s">
        <v>4</v>
      </c>
      <c r="F16" s="35" t="s">
        <v>47</v>
      </c>
      <c r="G16" s="35" t="s">
        <v>48</v>
      </c>
      <c r="H16" s="35" t="s">
        <v>49</v>
      </c>
      <c r="I16" s="17"/>
      <c r="J16" s="18" t="s">
        <v>28</v>
      </c>
      <c r="K16" s="18" t="s">
        <v>29</v>
      </c>
      <c r="L16" s="5"/>
      <c r="M16" s="6" t="s">
        <v>8</v>
      </c>
      <c r="N16" s="6" t="s">
        <v>9</v>
      </c>
      <c r="O16" s="6" t="s">
        <v>10</v>
      </c>
      <c r="P16" s="6" t="s">
        <v>11</v>
      </c>
      <c r="Q16" s="26"/>
      <c r="R16" s="27"/>
      <c r="S16" s="7"/>
      <c r="T16" s="3"/>
      <c r="U16" s="3"/>
      <c r="V16" s="3"/>
      <c r="W16" s="3"/>
    </row>
    <row r="17" spans="1:23" ht="15" x14ac:dyDescent="0.35">
      <c r="A17" s="8">
        <v>1</v>
      </c>
      <c r="B17" s="8">
        <v>-1</v>
      </c>
      <c r="C17" s="8">
        <v>-1</v>
      </c>
      <c r="D17" s="8">
        <f>B17^2</f>
        <v>1</v>
      </c>
      <c r="E17" s="8">
        <f>B17*C17</f>
        <v>1</v>
      </c>
      <c r="F17" s="8">
        <f>C17^2</f>
        <v>1</v>
      </c>
      <c r="G17" s="8">
        <f>B17^2*C17</f>
        <v>-1</v>
      </c>
      <c r="H17" s="8">
        <f>B17*C17^2</f>
        <v>-1</v>
      </c>
      <c r="I17" s="19"/>
      <c r="J17" s="20">
        <f>-1/SQRT(3)</f>
        <v>-0.57735026918962584</v>
      </c>
      <c r="K17" s="20">
        <f>J17</f>
        <v>-0.57735026918962584</v>
      </c>
      <c r="L17" s="9">
        <v>1</v>
      </c>
      <c r="M17" s="8">
        <v>98</v>
      </c>
      <c r="N17" s="8">
        <v>211</v>
      </c>
      <c r="O17" s="24">
        <v>-0.435</v>
      </c>
      <c r="P17" s="24">
        <v>-0.19800000000000001</v>
      </c>
      <c r="Q17" s="28">
        <f>M17+O17</f>
        <v>97.564999999999998</v>
      </c>
      <c r="R17" s="28">
        <f>N17+P17</f>
        <v>210.80199999999999</v>
      </c>
      <c r="S17" s="1"/>
      <c r="T17" s="3"/>
      <c r="U17" s="3"/>
      <c r="V17" s="3"/>
      <c r="W17" s="3"/>
    </row>
    <row r="18" spans="1:23" ht="15" x14ac:dyDescent="0.35">
      <c r="A18" s="8">
        <v>1</v>
      </c>
      <c r="B18" s="8">
        <v>0</v>
      </c>
      <c r="C18" s="8">
        <v>-1</v>
      </c>
      <c r="D18" s="8">
        <f t="shared" ref="D18:D24" si="0">B18^2</f>
        <v>0</v>
      </c>
      <c r="E18" s="8">
        <f t="shared" ref="E18:E24" si="1">B18*C18</f>
        <v>0</v>
      </c>
      <c r="F18" s="8">
        <f t="shared" ref="F18:F24" si="2">C18^2</f>
        <v>1</v>
      </c>
      <c r="G18" s="8">
        <f t="shared" ref="G18:G24" si="3">B18^2*C18</f>
        <v>0</v>
      </c>
      <c r="H18" s="8">
        <f t="shared" ref="H18:H24" si="4">B18*C18^2</f>
        <v>0</v>
      </c>
      <c r="I18" s="1"/>
      <c r="J18" s="1"/>
      <c r="K18" s="1"/>
      <c r="L18" s="9">
        <v>2</v>
      </c>
      <c r="M18" s="8">
        <v>102</v>
      </c>
      <c r="N18" s="8">
        <v>208</v>
      </c>
      <c r="O18" s="25">
        <v>-0.41400000000000003</v>
      </c>
      <c r="P18" s="25">
        <v>-0.14850000000000002</v>
      </c>
      <c r="Q18" s="29">
        <f t="shared" ref="Q18:R18" si="5">(Q17+Q19)/2</f>
        <v>101.586</v>
      </c>
      <c r="R18" s="29">
        <f t="shared" si="5"/>
        <v>207.85149999999999</v>
      </c>
      <c r="S18" s="10"/>
      <c r="T18" s="3"/>
      <c r="U18" s="3"/>
      <c r="V18" s="3"/>
      <c r="W18" s="3"/>
    </row>
    <row r="19" spans="1:23" ht="15" x14ac:dyDescent="0.35">
      <c r="A19" s="8">
        <v>1</v>
      </c>
      <c r="B19" s="8">
        <v>1</v>
      </c>
      <c r="C19" s="8">
        <v>-1</v>
      </c>
      <c r="D19" s="8">
        <f t="shared" si="0"/>
        <v>1</v>
      </c>
      <c r="E19" s="8">
        <f t="shared" si="1"/>
        <v>-1</v>
      </c>
      <c r="F19" s="8">
        <f t="shared" si="2"/>
        <v>1</v>
      </c>
      <c r="G19" s="8">
        <f t="shared" si="3"/>
        <v>-1</v>
      </c>
      <c r="H19" s="8">
        <f t="shared" si="4"/>
        <v>1</v>
      </c>
      <c r="I19" s="1"/>
      <c r="J19" s="1"/>
      <c r="K19" s="1"/>
      <c r="L19" s="9">
        <v>3</v>
      </c>
      <c r="M19" s="8">
        <v>106</v>
      </c>
      <c r="N19" s="8">
        <v>205</v>
      </c>
      <c r="O19" s="24">
        <v>-0.39300000000000002</v>
      </c>
      <c r="P19" s="24">
        <v>-9.9000000000000005E-2</v>
      </c>
      <c r="Q19" s="28">
        <f t="shared" ref="Q19:R23" si="6">M19+O19</f>
        <v>105.607</v>
      </c>
      <c r="R19" s="28">
        <f t="shared" si="6"/>
        <v>204.90100000000001</v>
      </c>
      <c r="S19" s="1"/>
      <c r="T19" s="3"/>
      <c r="U19" s="3"/>
      <c r="V19" s="3"/>
      <c r="W19" s="3"/>
    </row>
    <row r="20" spans="1:23" ht="15" x14ac:dyDescent="0.35">
      <c r="A20" s="8">
        <v>1</v>
      </c>
      <c r="B20" s="8">
        <v>1</v>
      </c>
      <c r="C20" s="8">
        <v>0</v>
      </c>
      <c r="D20" s="8">
        <f t="shared" si="0"/>
        <v>1</v>
      </c>
      <c r="E20" s="8">
        <f t="shared" si="1"/>
        <v>0</v>
      </c>
      <c r="F20" s="8">
        <f t="shared" si="2"/>
        <v>0</v>
      </c>
      <c r="G20" s="8">
        <f t="shared" si="3"/>
        <v>0</v>
      </c>
      <c r="H20" s="8">
        <f t="shared" si="4"/>
        <v>0</v>
      </c>
      <c r="I20" s="1"/>
      <c r="J20" s="1"/>
      <c r="K20" s="1"/>
      <c r="L20" s="9">
        <v>4</v>
      </c>
      <c r="M20" s="8">
        <v>107.5</v>
      </c>
      <c r="N20" s="8">
        <v>208.2</v>
      </c>
      <c r="O20" s="25">
        <v>-0.41</v>
      </c>
      <c r="P20" s="25">
        <v>-0.13550000000000001</v>
      </c>
      <c r="Q20" s="29">
        <f>(Q19+Q21)/2-0.5</f>
        <v>107.09</v>
      </c>
      <c r="R20" s="29">
        <f>(R19+R21)/2+0.7</f>
        <v>208.06450000000001</v>
      </c>
      <c r="S20" s="11"/>
      <c r="T20" s="3"/>
      <c r="U20" s="3"/>
      <c r="V20" s="3"/>
      <c r="W20" s="3"/>
    </row>
    <row r="21" spans="1:23" ht="15" x14ac:dyDescent="0.35">
      <c r="A21" s="8">
        <v>1</v>
      </c>
      <c r="B21" s="8">
        <v>1</v>
      </c>
      <c r="C21" s="8">
        <v>1</v>
      </c>
      <c r="D21" s="8">
        <f t="shared" si="0"/>
        <v>1</v>
      </c>
      <c r="E21" s="8">
        <f t="shared" si="1"/>
        <v>1</v>
      </c>
      <c r="F21" s="8">
        <f t="shared" si="2"/>
        <v>1</v>
      </c>
      <c r="G21" s="8">
        <f t="shared" si="3"/>
        <v>1</v>
      </c>
      <c r="H21" s="8">
        <f t="shared" si="4"/>
        <v>1</v>
      </c>
      <c r="I21" s="1"/>
      <c r="J21" s="1"/>
      <c r="K21" s="1"/>
      <c r="L21" s="9">
        <v>5</v>
      </c>
      <c r="M21" s="8">
        <v>110</v>
      </c>
      <c r="N21" s="8">
        <v>210</v>
      </c>
      <c r="O21" s="24">
        <v>-0.42699999999999999</v>
      </c>
      <c r="P21" s="24">
        <v>-0.17199999999999999</v>
      </c>
      <c r="Q21" s="28">
        <f t="shared" si="6"/>
        <v>109.57299999999999</v>
      </c>
      <c r="R21" s="28">
        <f t="shared" si="6"/>
        <v>209.828</v>
      </c>
      <c r="S21" s="12"/>
      <c r="T21" s="3"/>
      <c r="U21" s="3"/>
      <c r="V21" s="3"/>
      <c r="W21" s="3"/>
    </row>
    <row r="22" spans="1:23" ht="15" x14ac:dyDescent="0.35">
      <c r="A22" s="8">
        <v>1</v>
      </c>
      <c r="B22" s="8">
        <v>0</v>
      </c>
      <c r="C22" s="8">
        <v>1</v>
      </c>
      <c r="D22" s="8">
        <f t="shared" si="0"/>
        <v>0</v>
      </c>
      <c r="E22" s="8">
        <f t="shared" si="1"/>
        <v>0</v>
      </c>
      <c r="F22" s="8">
        <f t="shared" si="2"/>
        <v>1</v>
      </c>
      <c r="G22" s="8">
        <f t="shared" si="3"/>
        <v>0</v>
      </c>
      <c r="H22" s="8">
        <f t="shared" si="4"/>
        <v>0</v>
      </c>
      <c r="I22" s="1"/>
      <c r="J22" s="1"/>
      <c r="K22" s="1"/>
      <c r="L22" s="9">
        <v>6</v>
      </c>
      <c r="M22" s="8">
        <v>107</v>
      </c>
      <c r="N22" s="8">
        <v>213.5</v>
      </c>
      <c r="O22" s="25">
        <v>-0.43</v>
      </c>
      <c r="P22" s="25">
        <v>-0.14199999999999999</v>
      </c>
      <c r="Q22" s="29">
        <f t="shared" ref="Q22:R22" si="7">(Q21+Q23)/2</f>
        <v>106.57</v>
      </c>
      <c r="R22" s="29">
        <f t="shared" si="7"/>
        <v>213.358</v>
      </c>
      <c r="S22" s="1"/>
      <c r="T22" s="3"/>
      <c r="U22" s="3"/>
      <c r="V22" s="3"/>
      <c r="W22" s="3"/>
    </row>
    <row r="23" spans="1:23" ht="15" x14ac:dyDescent="0.35">
      <c r="A23" s="8">
        <v>1</v>
      </c>
      <c r="B23" s="8">
        <v>-1</v>
      </c>
      <c r="C23" s="8">
        <v>1</v>
      </c>
      <c r="D23" s="8">
        <f t="shared" si="0"/>
        <v>1</v>
      </c>
      <c r="E23" s="8">
        <f t="shared" si="1"/>
        <v>-1</v>
      </c>
      <c r="F23" s="8">
        <f t="shared" si="2"/>
        <v>1</v>
      </c>
      <c r="G23" s="8">
        <f t="shared" si="3"/>
        <v>1</v>
      </c>
      <c r="H23" s="8">
        <f t="shared" si="4"/>
        <v>-1</v>
      </c>
      <c r="I23" s="1"/>
      <c r="J23" s="1"/>
      <c r="K23" s="1"/>
      <c r="L23" s="9">
        <v>7</v>
      </c>
      <c r="M23" s="8">
        <v>104</v>
      </c>
      <c r="N23" s="8">
        <v>217</v>
      </c>
      <c r="O23" s="24">
        <v>-0.433</v>
      </c>
      <c r="P23" s="24">
        <v>-0.112</v>
      </c>
      <c r="Q23" s="28">
        <f t="shared" si="6"/>
        <v>103.56699999999999</v>
      </c>
      <c r="R23" s="28">
        <f t="shared" si="6"/>
        <v>216.88800000000001</v>
      </c>
      <c r="S23" s="1"/>
      <c r="T23" s="3"/>
      <c r="U23" s="3"/>
      <c r="V23" s="3"/>
      <c r="W23" s="3"/>
    </row>
    <row r="24" spans="1:23" ht="15" x14ac:dyDescent="0.35">
      <c r="A24" s="8">
        <v>1</v>
      </c>
      <c r="B24" s="8">
        <v>-1</v>
      </c>
      <c r="C24" s="8">
        <v>0</v>
      </c>
      <c r="D24" s="8">
        <f t="shared" si="0"/>
        <v>1</v>
      </c>
      <c r="E24" s="8">
        <f t="shared" si="1"/>
        <v>0</v>
      </c>
      <c r="F24" s="8">
        <f t="shared" si="2"/>
        <v>0</v>
      </c>
      <c r="G24" s="8">
        <f t="shared" si="3"/>
        <v>0</v>
      </c>
      <c r="H24" s="8">
        <f t="shared" si="4"/>
        <v>0</v>
      </c>
      <c r="I24" s="1"/>
      <c r="J24" s="1"/>
      <c r="K24" s="1"/>
      <c r="L24" s="9">
        <v>8</v>
      </c>
      <c r="M24" s="8">
        <v>101</v>
      </c>
      <c r="N24" s="8">
        <v>214</v>
      </c>
      <c r="O24" s="25">
        <v>-0.434</v>
      </c>
      <c r="P24" s="25">
        <v>-0.155</v>
      </c>
      <c r="Q24" s="29">
        <f t="shared" ref="Q24:R24" si="8">(Q23+Q25)/2</f>
        <v>100.566</v>
      </c>
      <c r="R24" s="29">
        <f t="shared" si="8"/>
        <v>213.845</v>
      </c>
      <c r="S24" s="1"/>
      <c r="T24" s="3"/>
      <c r="U24" s="3"/>
      <c r="V24" s="3"/>
      <c r="W24" s="3"/>
    </row>
    <row r="25" spans="1:23" ht="15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26">
        <f t="shared" ref="Q25:R25" si="9">Q17</f>
        <v>97.564999999999998</v>
      </c>
      <c r="R25" s="26">
        <f t="shared" si="9"/>
        <v>210.80199999999999</v>
      </c>
      <c r="S25" s="1"/>
      <c r="T25" s="3"/>
      <c r="U25" s="3"/>
      <c r="V25" s="3"/>
      <c r="W25" s="3"/>
    </row>
    <row r="26" spans="1:23" ht="15" x14ac:dyDescent="0.35">
      <c r="A26" s="49" t="s">
        <v>12</v>
      </c>
      <c r="B26" s="49"/>
      <c r="C26" s="49"/>
      <c r="D26" s="49"/>
      <c r="E26" s="49"/>
      <c r="F26" s="49"/>
      <c r="G26" s="49"/>
      <c r="H26" s="49"/>
      <c r="I26" s="1"/>
      <c r="J26" s="1"/>
      <c r="K26" s="1"/>
      <c r="L26" s="1"/>
      <c r="M26" s="1"/>
      <c r="N26" s="1"/>
      <c r="O26" s="1"/>
      <c r="P26" s="1"/>
      <c r="Q26" s="30"/>
      <c r="R26" s="30"/>
      <c r="S26" s="1"/>
      <c r="T26" s="1"/>
      <c r="U26" s="1"/>
      <c r="V26" s="1"/>
      <c r="W26" s="1"/>
    </row>
    <row r="27" spans="1:23" ht="15" x14ac:dyDescent="0.35">
      <c r="A27" s="8">
        <v>1</v>
      </c>
      <c r="B27" s="8">
        <f>J17</f>
        <v>-0.57735026918962584</v>
      </c>
      <c r="C27" s="8">
        <f>K17</f>
        <v>-0.57735026918962584</v>
      </c>
      <c r="D27" s="8">
        <f>J17^2</f>
        <v>0.33333333333333343</v>
      </c>
      <c r="E27" s="8">
        <f>J17*K17</f>
        <v>0.33333333333333343</v>
      </c>
      <c r="F27" s="8">
        <f>K17^2</f>
        <v>0.33333333333333343</v>
      </c>
      <c r="G27" s="8">
        <f>J17^2*K17</f>
        <v>-0.19245008972987535</v>
      </c>
      <c r="H27" s="8">
        <f>J17*K17^2</f>
        <v>-0.19245008972987535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x14ac:dyDescent="0.35">
      <c r="A28" s="1"/>
      <c r="I28" s="1"/>
      <c r="J28" s="1"/>
      <c r="K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x14ac:dyDescent="0.35">
      <c r="A29" s="49" t="s">
        <v>13</v>
      </c>
      <c r="B29" s="49"/>
      <c r="C29" s="49"/>
      <c r="D29" s="49"/>
      <c r="E29" s="49"/>
      <c r="F29" s="49"/>
      <c r="G29" s="49"/>
      <c r="H29" s="49"/>
      <c r="I29" s="1"/>
      <c r="J29" s="1"/>
      <c r="K29" s="1"/>
      <c r="L29" s="1"/>
      <c r="M29" s="50" t="s">
        <v>32</v>
      </c>
      <c r="N29" s="49"/>
      <c r="O29" s="50" t="s">
        <v>33</v>
      </c>
      <c r="P29" s="49"/>
      <c r="Q29" s="3"/>
      <c r="R29" s="1"/>
      <c r="S29" s="1"/>
      <c r="T29" s="3"/>
    </row>
    <row r="30" spans="1:23" ht="15" x14ac:dyDescent="0.35">
      <c r="A30" s="8">
        <f t="array" ref="A30:H30">MMULT(A27:H27,MINVERSE(A17:H24))</f>
        <v>9.6225044864937756E-2</v>
      </c>
      <c r="B30" s="8">
        <v>0.52578342306320847</v>
      </c>
      <c r="C30" s="8">
        <v>-0.16666666666666663</v>
      </c>
      <c r="D30" s="8">
        <v>0.14088324360345805</v>
      </c>
      <c r="E30" s="8">
        <v>-9.6225044864937589E-2</v>
      </c>
      <c r="F30" s="8">
        <v>0.14088324360345805</v>
      </c>
      <c r="G30" s="8">
        <v>-0.16666666666666663</v>
      </c>
      <c r="H30" s="8">
        <v>0.52578342306320847</v>
      </c>
      <c r="I30" s="1"/>
      <c r="K30" s="1"/>
      <c r="L30" s="1"/>
      <c r="M30" s="8">
        <f>MMULT(A30:H30,M17:M24)</f>
        <v>100.79879009639384</v>
      </c>
      <c r="N30" s="8">
        <f>MMULT(A30:H30,N17:N24)</f>
        <v>211.05396007178388</v>
      </c>
      <c r="O30" s="32">
        <f>MMULT(A30:H30,O17:O24)</f>
        <v>-0.42730940107675847</v>
      </c>
      <c r="P30" s="32">
        <f>MMULT(A30:H30,P17:P24)</f>
        <v>-0.16600555349946511</v>
      </c>
      <c r="Q30" s="3"/>
      <c r="R30" s="47" t="s">
        <v>1</v>
      </c>
      <c r="S30" s="47"/>
      <c r="T30" s="3"/>
    </row>
    <row r="31" spans="1:23" ht="15" x14ac:dyDescent="0.35">
      <c r="A31" s="1"/>
      <c r="B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3"/>
      <c r="R31" s="13"/>
      <c r="S31" s="13"/>
      <c r="T31" s="3"/>
    </row>
    <row r="32" spans="1:23" ht="15" x14ac:dyDescent="0.35">
      <c r="A32" s="50" t="s">
        <v>15</v>
      </c>
      <c r="B32" s="49"/>
      <c r="C32" s="49"/>
      <c r="D32" s="49"/>
      <c r="E32" s="49"/>
      <c r="F32" s="49"/>
      <c r="G32" s="49"/>
      <c r="H32" s="49"/>
      <c r="I32" s="1"/>
      <c r="J32" s="49" t="s">
        <v>14</v>
      </c>
      <c r="K32" s="49"/>
      <c r="L32" s="49"/>
      <c r="M32" s="1"/>
      <c r="N32" s="1"/>
      <c r="O32" s="50" t="s">
        <v>34</v>
      </c>
      <c r="P32" s="49"/>
      <c r="Q32" s="1"/>
      <c r="R32" s="14">
        <v>11</v>
      </c>
      <c r="S32" s="37">
        <f>O17</f>
        <v>-0.435</v>
      </c>
      <c r="T32" s="34" t="s">
        <v>53</v>
      </c>
    </row>
    <row r="33" spans="1:23" ht="15" x14ac:dyDescent="0.35">
      <c r="A33" s="8">
        <f>0</f>
        <v>0</v>
      </c>
      <c r="B33" s="8">
        <f>1</f>
        <v>1</v>
      </c>
      <c r="C33" s="8">
        <f>0</f>
        <v>0</v>
      </c>
      <c r="D33" s="8">
        <f>2*J17</f>
        <v>-1.1547005383792517</v>
      </c>
      <c r="E33" s="8">
        <f>K17</f>
        <v>-0.57735026918962584</v>
      </c>
      <c r="F33" s="8">
        <f>0</f>
        <v>0</v>
      </c>
      <c r="G33" s="8">
        <f>2*J17*K17</f>
        <v>0.66666666666666685</v>
      </c>
      <c r="H33" s="8">
        <f>K17^2</f>
        <v>0.33333333333333343</v>
      </c>
      <c r="I33" s="1" t="s">
        <v>44</v>
      </c>
      <c r="J33" s="22">
        <v>16833.127595107169</v>
      </c>
      <c r="K33" s="22">
        <v>5554.9321063853658</v>
      </c>
      <c r="L33" s="23">
        <v>0</v>
      </c>
      <c r="M33" s="1"/>
      <c r="N33" s="1"/>
      <c r="O33" s="16" t="s">
        <v>20</v>
      </c>
      <c r="P33" s="32">
        <f t="array" ref="P33:P35">MMULT(A45:P47,S32:S47)</f>
        <v>2.3801457811948937E-3</v>
      </c>
      <c r="Q33" s="1"/>
      <c r="R33" s="14">
        <v>12</v>
      </c>
      <c r="S33" s="37">
        <f>P17</f>
        <v>-0.19800000000000001</v>
      </c>
      <c r="T33" s="34" t="s">
        <v>54</v>
      </c>
      <c r="W33" s="1"/>
    </row>
    <row r="34" spans="1:23" ht="15" x14ac:dyDescent="0.35">
      <c r="A34" s="8">
        <f>0</f>
        <v>0</v>
      </c>
      <c r="B34" s="8">
        <f>0</f>
        <v>0</v>
      </c>
      <c r="C34" s="8">
        <f>1</f>
        <v>1</v>
      </c>
      <c r="D34" s="8">
        <f>0</f>
        <v>0</v>
      </c>
      <c r="E34" s="8">
        <f>J17</f>
        <v>-0.57735026918962584</v>
      </c>
      <c r="F34" s="8">
        <f>2*K17</f>
        <v>-1.1547005383792517</v>
      </c>
      <c r="G34" s="8">
        <f>J17^2</f>
        <v>0.33333333333333343</v>
      </c>
      <c r="H34" s="8">
        <f>J17*2*K17</f>
        <v>0.66666666666666685</v>
      </c>
      <c r="I34" s="1" t="s">
        <v>44</v>
      </c>
      <c r="J34" s="22">
        <v>5554.9321063853658</v>
      </c>
      <c r="K34" s="22">
        <v>16833.127595107169</v>
      </c>
      <c r="L34" s="23">
        <v>0</v>
      </c>
      <c r="M34" s="1"/>
      <c r="N34" s="1"/>
      <c r="O34" s="16" t="s">
        <v>21</v>
      </c>
      <c r="P34" s="32">
        <v>4.1021734187859926E-4</v>
      </c>
      <c r="Q34" s="1"/>
      <c r="R34" s="14">
        <v>21</v>
      </c>
      <c r="S34" s="37">
        <f>O18</f>
        <v>-0.41400000000000003</v>
      </c>
      <c r="T34" s="34" t="s">
        <v>55</v>
      </c>
      <c r="W34" s="1"/>
    </row>
    <row r="35" spans="1:23" ht="15" x14ac:dyDescent="0.35">
      <c r="A35" s="1"/>
      <c r="B35" s="1"/>
      <c r="C35" s="1"/>
      <c r="D35" s="1"/>
      <c r="E35" s="1"/>
      <c r="F35" s="1"/>
      <c r="G35" s="1"/>
      <c r="H35" s="1"/>
      <c r="I35" s="1"/>
      <c r="J35" s="23">
        <v>0</v>
      </c>
      <c r="K35" s="23">
        <v>0</v>
      </c>
      <c r="L35" s="22">
        <v>11194.02985074627</v>
      </c>
      <c r="M35" s="1"/>
      <c r="N35" s="1"/>
      <c r="O35" s="16" t="s">
        <v>22</v>
      </c>
      <c r="P35" s="32">
        <v>6.3678937297031706E-3</v>
      </c>
      <c r="Q35" s="1"/>
      <c r="R35" s="14">
        <v>22</v>
      </c>
      <c r="S35" s="37">
        <f>P18</f>
        <v>-0.14850000000000002</v>
      </c>
      <c r="T35" s="34" t="s">
        <v>56</v>
      </c>
      <c r="W35" s="1"/>
    </row>
    <row r="36" spans="1:23" ht="15" x14ac:dyDescent="0.35">
      <c r="A36" s="49" t="s">
        <v>16</v>
      </c>
      <c r="B36" s="49"/>
      <c r="C36" s="49"/>
      <c r="D36" s="49"/>
      <c r="E36" s="49"/>
      <c r="F36" s="49"/>
      <c r="G36" s="49"/>
      <c r="H36" s="49"/>
      <c r="I36" s="1"/>
      <c r="J36" s="1"/>
      <c r="K36" s="1"/>
      <c r="L36" s="1"/>
      <c r="O36" s="3"/>
      <c r="P36" s="34" t="s">
        <v>52</v>
      </c>
      <c r="Q36" s="3"/>
      <c r="R36" s="14">
        <v>31</v>
      </c>
      <c r="S36" s="37">
        <f>O19</f>
        <v>-0.39300000000000002</v>
      </c>
      <c r="T36" s="34" t="s">
        <v>57</v>
      </c>
      <c r="W36" s="1"/>
    </row>
    <row r="37" spans="1:23" ht="15" x14ac:dyDescent="0.35">
      <c r="A37" s="8">
        <f t="array" ref="A37:H37">MMULT(A33:H33,MINVERSE(A17:H24))</f>
        <v>-0.68301270189221952</v>
      </c>
      <c r="B37" s="8">
        <v>0.91068360252295921</v>
      </c>
      <c r="C37" s="8">
        <v>-0.2276709006307398</v>
      </c>
      <c r="D37" s="8">
        <v>0.33333333333333326</v>
      </c>
      <c r="E37" s="8">
        <v>-0.1830127018922193</v>
      </c>
      <c r="F37" s="8">
        <v>0.24401693585629242</v>
      </c>
      <c r="G37" s="8">
        <v>-6.1004233964073104E-2</v>
      </c>
      <c r="H37" s="8">
        <v>-0.33333333333333326</v>
      </c>
      <c r="I37" s="45" t="s">
        <v>79</v>
      </c>
      <c r="J37" s="1"/>
      <c r="K37" s="1"/>
      <c r="L37" s="1"/>
      <c r="O37" s="50" t="s">
        <v>35</v>
      </c>
      <c r="P37" s="49"/>
      <c r="Q37" s="3"/>
      <c r="R37" s="14">
        <v>32</v>
      </c>
      <c r="S37" s="37">
        <f>P19</f>
        <v>-9.9000000000000005E-2</v>
      </c>
      <c r="T37" s="34" t="s">
        <v>58</v>
      </c>
      <c r="W37" s="1"/>
    </row>
    <row r="38" spans="1:23" ht="15" x14ac:dyDescent="0.35">
      <c r="A38" s="8">
        <f t="array" ref="A38:H38">MMULT(A34:H34,MINVERSE(A17:H24))</f>
        <v>-0.68301270189221952</v>
      </c>
      <c r="B38" s="8">
        <v>-0.33333333333333326</v>
      </c>
      <c r="C38" s="8">
        <v>-6.100423396407309E-2</v>
      </c>
      <c r="D38" s="8">
        <v>0.24401693585629242</v>
      </c>
      <c r="E38" s="8">
        <v>-0.18301270189221933</v>
      </c>
      <c r="F38" s="8">
        <v>0.33333333333333326</v>
      </c>
      <c r="G38" s="8">
        <v>-0.2276709006307398</v>
      </c>
      <c r="H38" s="8">
        <v>0.91068360252295921</v>
      </c>
      <c r="I38" s="45" t="s">
        <v>80</v>
      </c>
      <c r="J38" s="1"/>
      <c r="K38" s="1"/>
      <c r="L38" s="1"/>
      <c r="O38" s="16" t="s">
        <v>24</v>
      </c>
      <c r="P38" s="36">
        <f t="array" ref="P38:P40">MMULT(J33:L35,P33:P35)</f>
        <v>42.344027112807169</v>
      </c>
      <c r="Q38" s="1" t="s">
        <v>36</v>
      </c>
      <c r="R38" s="14">
        <v>41</v>
      </c>
      <c r="S38" s="37">
        <f>O20</f>
        <v>-0.41</v>
      </c>
      <c r="T38" s="34" t="s">
        <v>59</v>
      </c>
      <c r="W38" s="1"/>
    </row>
    <row r="39" spans="1:23" ht="15" x14ac:dyDescent="0.35">
      <c r="A39" s="1"/>
      <c r="B39" s="1"/>
      <c r="C39" s="1"/>
      <c r="D39" s="1"/>
      <c r="E39" s="1"/>
      <c r="F39" s="1"/>
      <c r="G39" s="1"/>
      <c r="H39" s="1"/>
      <c r="I39" s="1"/>
      <c r="J39" s="45" t="s">
        <v>82</v>
      </c>
      <c r="K39" s="45" t="s">
        <v>83</v>
      </c>
      <c r="L39" s="1"/>
      <c r="M39" s="1"/>
      <c r="N39" s="1"/>
      <c r="O39" s="16" t="s">
        <v>25</v>
      </c>
      <c r="P39" s="36">
        <v>20.126789075405355</v>
      </c>
      <c r="Q39" s="1" t="s">
        <v>36</v>
      </c>
      <c r="R39" s="14">
        <v>42</v>
      </c>
      <c r="S39" s="37">
        <f>P20</f>
        <v>-0.13550000000000001</v>
      </c>
      <c r="T39" s="34" t="s">
        <v>60</v>
      </c>
      <c r="W39" s="1"/>
    </row>
    <row r="40" spans="1:23" ht="15" x14ac:dyDescent="0.35">
      <c r="A40" s="49" t="s">
        <v>19</v>
      </c>
      <c r="B40" s="49"/>
      <c r="C40" s="49"/>
      <c r="D40" s="49"/>
      <c r="E40" s="49"/>
      <c r="F40" s="49"/>
      <c r="G40" s="49"/>
      <c r="H40" s="49"/>
      <c r="I40" s="1"/>
      <c r="J40" s="49" t="s">
        <v>17</v>
      </c>
      <c r="K40" s="49"/>
      <c r="L40" s="1"/>
      <c r="M40" s="31" t="s">
        <v>18</v>
      </c>
      <c r="N40" s="1"/>
      <c r="O40" s="16" t="s">
        <v>26</v>
      </c>
      <c r="P40" s="36">
        <v>71.282392496677289</v>
      </c>
      <c r="Q40" s="1" t="s">
        <v>36</v>
      </c>
      <c r="R40" s="14">
        <v>51</v>
      </c>
      <c r="S40" s="37">
        <f>O21</f>
        <v>-0.42699999999999999</v>
      </c>
      <c r="T40" s="34" t="s">
        <v>61</v>
      </c>
      <c r="W40" s="1"/>
    </row>
    <row r="41" spans="1:23" ht="15" x14ac:dyDescent="0.35">
      <c r="A41" s="8">
        <f t="array" ref="A41:H42">MMULT(MINVERSE(J41:K42),A37:H38)</f>
        <v>-0.21615352145032157</v>
      </c>
      <c r="B41" s="8">
        <v>9.7749872639094695E-2</v>
      </c>
      <c r="C41" s="8">
        <v>-4.6535065857881093E-2</v>
      </c>
      <c r="D41" s="8">
        <v>9.1816198914568353E-2</v>
      </c>
      <c r="E41" s="8">
        <v>-5.7918161513757005E-2</v>
      </c>
      <c r="F41" s="8">
        <v>9.0898256394817314E-2</v>
      </c>
      <c r="G41" s="8">
        <v>-4.4822161796811762E-2</v>
      </c>
      <c r="H41" s="8">
        <v>8.4964582670291069E-2</v>
      </c>
      <c r="I41" s="1"/>
      <c r="J41" s="8">
        <f>MMULT(A37:H37,M17:M24)</f>
        <v>3.6220084679281328</v>
      </c>
      <c r="K41" s="8">
        <f>MMULT(A37:H37,N17:N24)</f>
        <v>-2.8723290993692956</v>
      </c>
      <c r="L41" s="1"/>
      <c r="M41" s="8">
        <f>MDETERM(J41:K42)</f>
        <v>18.76154142837084</v>
      </c>
      <c r="N41" s="1"/>
      <c r="O41" s="1"/>
      <c r="P41" s="34" t="s">
        <v>51</v>
      </c>
      <c r="Q41" s="3"/>
      <c r="R41" s="14">
        <v>52</v>
      </c>
      <c r="S41" s="37">
        <f>P21</f>
        <v>-0.17199999999999999</v>
      </c>
      <c r="T41" s="34" t="s">
        <v>62</v>
      </c>
      <c r="W41" s="1"/>
    </row>
    <row r="42" spans="1:23" ht="15" x14ac:dyDescent="0.35">
      <c r="A42" s="8">
        <v>-3.4779156467573957E-2</v>
      </c>
      <c r="B42" s="8">
        <v>-0.19379142042166647</v>
      </c>
      <c r="C42" s="8">
        <v>2.0582773071122946E-2</v>
      </c>
      <c r="D42" s="8">
        <v>-2.6956638498106672E-4</v>
      </c>
      <c r="E42" s="8">
        <v>-9.3190468889220966E-3</v>
      </c>
      <c r="F42" s="8">
        <v>2.9668368622645075E-2</v>
      </c>
      <c r="G42" s="8">
        <v>-3.5282174189954961E-2</v>
      </c>
      <c r="H42" s="8">
        <v>0.22319022265933053</v>
      </c>
      <c r="I42" s="1"/>
      <c r="J42" s="8">
        <f>MMULT(A38:H38,M17:M24)</f>
        <v>2.6666666666666572</v>
      </c>
      <c r="K42" s="8">
        <f>MMULT(A38:H38,N17:N24)</f>
        <v>3.0651494223967575</v>
      </c>
      <c r="L42" s="1"/>
      <c r="M42" s="1"/>
      <c r="N42" s="1"/>
      <c r="O42" s="1"/>
      <c r="P42" s="1"/>
      <c r="Q42" s="3"/>
      <c r="R42" s="14">
        <v>61</v>
      </c>
      <c r="S42" s="37">
        <f>O22</f>
        <v>-0.43</v>
      </c>
      <c r="T42" s="34" t="s">
        <v>63</v>
      </c>
      <c r="W42" s="1"/>
    </row>
    <row r="43" spans="1:23" ht="15" x14ac:dyDescent="0.35">
      <c r="A43" s="1"/>
      <c r="B43" s="1"/>
      <c r="C43" s="1"/>
      <c r="D43" s="1" t="s">
        <v>45</v>
      </c>
      <c r="F43" s="1"/>
      <c r="G43" s="1"/>
      <c r="H43" s="1"/>
      <c r="I43" s="1"/>
      <c r="J43" s="45" t="s">
        <v>81</v>
      </c>
      <c r="K43" s="45" t="s">
        <v>84</v>
      </c>
      <c r="L43" s="1"/>
      <c r="M43" s="1"/>
      <c r="N43" s="1"/>
      <c r="O43" s="1"/>
      <c r="P43" s="1"/>
      <c r="Q43" s="3"/>
      <c r="R43" s="14">
        <v>62</v>
      </c>
      <c r="S43" s="37">
        <f>P22</f>
        <v>-0.14199999999999999</v>
      </c>
      <c r="T43" s="34" t="s">
        <v>64</v>
      </c>
      <c r="W43" s="1"/>
    </row>
    <row r="44" spans="1:23" ht="15" x14ac:dyDescent="0.35">
      <c r="A44" s="49" t="s">
        <v>23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3"/>
      <c r="R44" s="14">
        <v>71</v>
      </c>
      <c r="S44" s="37">
        <f>O23</f>
        <v>-0.433</v>
      </c>
      <c r="T44" s="34" t="s">
        <v>65</v>
      </c>
      <c r="W44" s="1"/>
    </row>
    <row r="45" spans="1:23" ht="15" x14ac:dyDescent="0.35">
      <c r="A45" s="8">
        <f>A41</f>
        <v>-0.21615352145032157</v>
      </c>
      <c r="B45" s="8">
        <f>0</f>
        <v>0</v>
      </c>
      <c r="C45" s="8">
        <f>B41</f>
        <v>9.7749872639094695E-2</v>
      </c>
      <c r="D45" s="8">
        <f>0</f>
        <v>0</v>
      </c>
      <c r="E45" s="8">
        <f>C41</f>
        <v>-4.6535065857881093E-2</v>
      </c>
      <c r="F45" s="8">
        <f>0</f>
        <v>0</v>
      </c>
      <c r="G45" s="8">
        <f>D41</f>
        <v>9.1816198914568353E-2</v>
      </c>
      <c r="H45" s="8">
        <f>0</f>
        <v>0</v>
      </c>
      <c r="I45" s="8">
        <f>E41</f>
        <v>-5.7918161513757005E-2</v>
      </c>
      <c r="J45" s="8">
        <f>0</f>
        <v>0</v>
      </c>
      <c r="K45" s="8">
        <f>F41</f>
        <v>9.0898256394817314E-2</v>
      </c>
      <c r="L45" s="8">
        <f>0</f>
        <v>0</v>
      </c>
      <c r="M45" s="8">
        <f>G41</f>
        <v>-4.4822161796811762E-2</v>
      </c>
      <c r="N45" s="8">
        <f>0</f>
        <v>0</v>
      </c>
      <c r="O45" s="8">
        <f>H41</f>
        <v>8.4964582670291069E-2</v>
      </c>
      <c r="P45" s="8">
        <f>0</f>
        <v>0</v>
      </c>
      <c r="Q45" s="3"/>
      <c r="R45" s="14">
        <v>72</v>
      </c>
      <c r="S45" s="37">
        <f>P23</f>
        <v>-0.112</v>
      </c>
      <c r="T45" s="34" t="s">
        <v>66</v>
      </c>
    </row>
    <row r="46" spans="1:23" ht="15" x14ac:dyDescent="0.35">
      <c r="A46" s="8">
        <f>0</f>
        <v>0</v>
      </c>
      <c r="B46" s="8">
        <f>A42</f>
        <v>-3.4779156467573957E-2</v>
      </c>
      <c r="C46" s="8">
        <f>0</f>
        <v>0</v>
      </c>
      <c r="D46" s="8">
        <f>B42</f>
        <v>-0.19379142042166647</v>
      </c>
      <c r="E46" s="8">
        <f>0</f>
        <v>0</v>
      </c>
      <c r="F46" s="8">
        <f>C42</f>
        <v>2.0582773071122946E-2</v>
      </c>
      <c r="G46" s="8">
        <f>0</f>
        <v>0</v>
      </c>
      <c r="H46" s="8">
        <f>D42</f>
        <v>-2.6956638498106672E-4</v>
      </c>
      <c r="I46" s="8">
        <f>0</f>
        <v>0</v>
      </c>
      <c r="J46" s="8">
        <f>E42</f>
        <v>-9.3190468889220966E-3</v>
      </c>
      <c r="K46" s="8">
        <f>0</f>
        <v>0</v>
      </c>
      <c r="L46" s="8">
        <f>F42</f>
        <v>2.9668368622645075E-2</v>
      </c>
      <c r="M46" s="8">
        <f>0</f>
        <v>0</v>
      </c>
      <c r="N46" s="8">
        <f>G42</f>
        <v>-3.5282174189954961E-2</v>
      </c>
      <c r="O46" s="8">
        <f>0</f>
        <v>0</v>
      </c>
      <c r="P46" s="8">
        <f>H42</f>
        <v>0.22319022265933053</v>
      </c>
      <c r="Q46" s="3"/>
      <c r="R46" s="14">
        <v>81</v>
      </c>
      <c r="S46" s="37">
        <f>O24</f>
        <v>-0.434</v>
      </c>
      <c r="T46" s="34" t="s">
        <v>67</v>
      </c>
    </row>
    <row r="47" spans="1:23" ht="15" x14ac:dyDescent="0.35">
      <c r="A47" s="8">
        <f>B46</f>
        <v>-3.4779156467573957E-2</v>
      </c>
      <c r="B47" s="8">
        <f>A45</f>
        <v>-0.21615352145032157</v>
      </c>
      <c r="C47" s="8">
        <f>D46</f>
        <v>-0.19379142042166647</v>
      </c>
      <c r="D47" s="8">
        <f>C45</f>
        <v>9.7749872639094695E-2</v>
      </c>
      <c r="E47" s="8">
        <f>F46</f>
        <v>2.0582773071122946E-2</v>
      </c>
      <c r="F47" s="8">
        <f>E45</f>
        <v>-4.6535065857881093E-2</v>
      </c>
      <c r="G47" s="8">
        <f>H46</f>
        <v>-2.6956638498106672E-4</v>
      </c>
      <c r="H47" s="8">
        <f>G45</f>
        <v>9.1816198914568353E-2</v>
      </c>
      <c r="I47" s="8">
        <f>J46</f>
        <v>-9.3190468889220966E-3</v>
      </c>
      <c r="J47" s="8">
        <f>I45</f>
        <v>-5.7918161513757005E-2</v>
      </c>
      <c r="K47" s="8">
        <f>L46</f>
        <v>2.9668368622645075E-2</v>
      </c>
      <c r="L47" s="8">
        <f>K45</f>
        <v>9.0898256394817314E-2</v>
      </c>
      <c r="M47" s="8">
        <f>N46</f>
        <v>-3.5282174189954961E-2</v>
      </c>
      <c r="N47" s="8">
        <f>M45</f>
        <v>-4.4822161796811762E-2</v>
      </c>
      <c r="O47" s="8">
        <f>P46</f>
        <v>0.22319022265933053</v>
      </c>
      <c r="P47" s="8">
        <f>O45</f>
        <v>8.4964582670291069E-2</v>
      </c>
      <c r="Q47" s="3"/>
      <c r="R47" s="14">
        <v>82</v>
      </c>
      <c r="S47" s="37">
        <f>P24</f>
        <v>-0.155</v>
      </c>
      <c r="T47" s="34" t="s">
        <v>68</v>
      </c>
    </row>
    <row r="49" spans="1:16" ht="17.25" x14ac:dyDescent="0.35">
      <c r="A49" s="51" t="s">
        <v>38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</row>
    <row r="50" spans="1:16" ht="15" x14ac:dyDescent="0.35">
      <c r="A50" s="22">
        <f t="array" ref="A50:P65">MMULT(MMULT(TRANSPOSE(A45:P47),J33:L35),A45:P47)*M41*1</f>
        <v>15009.671705748849</v>
      </c>
      <c r="B50" s="22">
        <v>2362.3148088045928</v>
      </c>
      <c r="C50" s="22">
        <v>-5257.3617099650637</v>
      </c>
      <c r="D50" s="22">
        <v>3651.6150687911727</v>
      </c>
      <c r="E50" s="22">
        <v>3026.3572060268875</v>
      </c>
      <c r="F50" s="22">
        <v>-123.77228163260772</v>
      </c>
      <c r="G50" s="22">
        <v>-6265.8285262763557</v>
      </c>
      <c r="H50" s="22">
        <v>-664.57337966906869</v>
      </c>
      <c r="I50" s="22">
        <v>4021.8294122116754</v>
      </c>
      <c r="J50" s="22">
        <v>632.98034528727248</v>
      </c>
      <c r="K50" s="22">
        <v>-6421.8388856973233</v>
      </c>
      <c r="L50" s="22">
        <v>-1332.2900563921739</v>
      </c>
      <c r="M50" s="22">
        <v>3317.4764999599538</v>
      </c>
      <c r="N50" s="22">
        <v>1122.2039996632293</v>
      </c>
      <c r="O50" s="22">
        <v>-7430.3057020086217</v>
      </c>
      <c r="P50" s="22">
        <v>-5648.4785048524172</v>
      </c>
    </row>
    <row r="51" spans="1:16" ht="15" x14ac:dyDescent="0.35">
      <c r="A51" s="22">
        <v>2362.3148088045928</v>
      </c>
      <c r="B51" s="22">
        <v>10194.505687721577</v>
      </c>
      <c r="C51" s="22">
        <v>8443.0400794615853</v>
      </c>
      <c r="D51" s="22">
        <v>-2308.8851786979503</v>
      </c>
      <c r="E51" s="22">
        <v>-765.70151273431816</v>
      </c>
      <c r="F51" s="22">
        <v>1886.4274779250215</v>
      </c>
      <c r="G51" s="22">
        <v>-320.56454152579903</v>
      </c>
      <c r="H51" s="22">
        <v>-4165.1244753815163</v>
      </c>
      <c r="I51" s="22">
        <v>632.98034528727248</v>
      </c>
      <c r="J51" s="22">
        <v>2731.609566259483</v>
      </c>
      <c r="K51" s="22">
        <v>-1676.298894535443</v>
      </c>
      <c r="L51" s="22">
        <v>-4452.2856939391877</v>
      </c>
      <c r="M51" s="22">
        <v>1764.1332307649398</v>
      </c>
      <c r="N51" s="22">
        <v>2422.277606735332</v>
      </c>
      <c r="O51" s="22">
        <v>-10439.90351552283</v>
      </c>
      <c r="P51" s="22">
        <v>-6308.5249906227591</v>
      </c>
    </row>
    <row r="52" spans="1:16" ht="15" x14ac:dyDescent="0.35">
      <c r="A52" s="22">
        <v>-5257.3617099650655</v>
      </c>
      <c r="B52" s="22">
        <v>8443.0400794615853</v>
      </c>
      <c r="C52" s="22">
        <v>10904.850298089321</v>
      </c>
      <c r="D52" s="22">
        <v>-5952.6062908097338</v>
      </c>
      <c r="E52" s="22">
        <v>-2274.2896024637184</v>
      </c>
      <c r="F52" s="22">
        <v>2103.64087009175</v>
      </c>
      <c r="G52" s="22">
        <v>2845.4214986414199</v>
      </c>
      <c r="H52" s="22">
        <v>-3739.6234363129888</v>
      </c>
      <c r="I52" s="22">
        <v>-1408.705824503445</v>
      </c>
      <c r="J52" s="22">
        <v>2262.3057709553336</v>
      </c>
      <c r="K52" s="22">
        <v>1598.6235243375859</v>
      </c>
      <c r="L52" s="22">
        <v>-3397.2737972982895</v>
      </c>
      <c r="M52" s="22">
        <v>52.267090974215449</v>
      </c>
      <c r="N52" s="22">
        <v>1464.8077467138894</v>
      </c>
      <c r="O52" s="22">
        <v>-6460.8052751103141</v>
      </c>
      <c r="P52" s="22">
        <v>-1184.2909428015478</v>
      </c>
    </row>
    <row r="53" spans="1:16" ht="15" x14ac:dyDescent="0.35">
      <c r="A53" s="22">
        <v>3651.6150687911727</v>
      </c>
      <c r="B53" s="22">
        <v>-2308.8851786979503</v>
      </c>
      <c r="C53" s="22">
        <v>-5952.6062908097338</v>
      </c>
      <c r="D53" s="22">
        <v>13867.207094104608</v>
      </c>
      <c r="E53" s="22">
        <v>1362.4048413372266</v>
      </c>
      <c r="F53" s="22">
        <v>-2215.0392512706808</v>
      </c>
      <c r="G53" s="22">
        <v>-1859.9241881926869</v>
      </c>
      <c r="H53" s="22">
        <v>1901.4075175633291</v>
      </c>
      <c r="I53" s="22">
        <v>978.44730875191306</v>
      </c>
      <c r="J53" s="22">
        <v>-618.66391904830402</v>
      </c>
      <c r="K53" s="22">
        <v>-1226.7840635027032</v>
      </c>
      <c r="L53" s="22">
        <v>50.291880934174394</v>
      </c>
      <c r="M53" s="22">
        <v>180.94928451046874</v>
      </c>
      <c r="N53" s="22">
        <v>1239.1895520219291</v>
      </c>
      <c r="O53" s="22">
        <v>2865.8980391143432</v>
      </c>
      <c r="P53" s="22">
        <v>-11915.507695607106</v>
      </c>
    </row>
    <row r="54" spans="1:16" ht="15" x14ac:dyDescent="0.35">
      <c r="A54" s="22">
        <v>3026.357206026888</v>
      </c>
      <c r="B54" s="22">
        <v>-765.70151273431838</v>
      </c>
      <c r="C54" s="22">
        <v>-2274.2896024637184</v>
      </c>
      <c r="D54" s="22">
        <v>1362.4048413372266</v>
      </c>
      <c r="E54" s="22">
        <v>772.87612026761315</v>
      </c>
      <c r="F54" s="22">
        <v>-300.98207475808726</v>
      </c>
      <c r="G54" s="22">
        <v>-1350.541242750586</v>
      </c>
      <c r="H54" s="22">
        <v>398.2046802509592</v>
      </c>
      <c r="I54" s="22">
        <v>810.90996936301315</v>
      </c>
      <c r="J54" s="22">
        <v>-205.16910198044951</v>
      </c>
      <c r="K54" s="22">
        <v>-1207.6368741760141</v>
      </c>
      <c r="L54" s="22">
        <v>249.04239622555264</v>
      </c>
      <c r="M54" s="22">
        <v>506.21293819568712</v>
      </c>
      <c r="N54" s="22">
        <v>-22.641463480168714</v>
      </c>
      <c r="O54" s="22">
        <v>-283.88851446288271</v>
      </c>
      <c r="P54" s="22">
        <v>-715.15776486071456</v>
      </c>
    </row>
    <row r="55" spans="1:16" ht="15" x14ac:dyDescent="0.35">
      <c r="A55" s="22">
        <v>-123.77228163260772</v>
      </c>
      <c r="B55" s="22">
        <v>1886.4274779250215</v>
      </c>
      <c r="C55" s="22">
        <v>2103.64087009175</v>
      </c>
      <c r="D55" s="22">
        <v>-2215.0392512706808</v>
      </c>
      <c r="E55" s="22">
        <v>-300.98207475808721</v>
      </c>
      <c r="F55" s="22">
        <v>588.5903357390232</v>
      </c>
      <c r="G55" s="22">
        <v>199.59108494533203</v>
      </c>
      <c r="H55" s="22">
        <v>-899.08730316489812</v>
      </c>
      <c r="I55" s="22">
        <v>-33.164682908814726</v>
      </c>
      <c r="J55" s="22">
        <v>505.46671928988894</v>
      </c>
      <c r="K55" s="22">
        <v>-94.966441917716864</v>
      </c>
      <c r="L55" s="22">
        <v>-695.50882831170873</v>
      </c>
      <c r="M55" s="22">
        <v>248.66975324427966</v>
      </c>
      <c r="N55" s="22">
        <v>208.70772999928025</v>
      </c>
      <c r="O55" s="22">
        <v>-1999.0162270641354</v>
      </c>
      <c r="P55" s="22">
        <v>620.44311979407348</v>
      </c>
    </row>
    <row r="56" spans="1:16" ht="15" x14ac:dyDescent="0.35">
      <c r="A56" s="22">
        <v>-6265.8285262763557</v>
      </c>
      <c r="B56" s="22">
        <v>-320.56454152579909</v>
      </c>
      <c r="C56" s="22">
        <v>2845.4214986414199</v>
      </c>
      <c r="D56" s="22">
        <v>-1859.9241881926869</v>
      </c>
      <c r="E56" s="22">
        <v>-1350.541242750586</v>
      </c>
      <c r="F56" s="22">
        <v>199.59108494533203</v>
      </c>
      <c r="G56" s="22">
        <v>2662.4069634939369</v>
      </c>
      <c r="H56" s="22">
        <v>-7.7775257364285446</v>
      </c>
      <c r="I56" s="22">
        <v>-1678.9236935276408</v>
      </c>
      <c r="J56" s="22">
        <v>-85.895010023890933</v>
      </c>
      <c r="K56" s="22">
        <v>2634.0945163753931</v>
      </c>
      <c r="L56" s="22">
        <v>278.7505601028883</v>
      </c>
      <c r="M56" s="22">
        <v>-1297.7094971840795</v>
      </c>
      <c r="N56" s="22">
        <v>-335.07760212856192</v>
      </c>
      <c r="O56" s="22">
        <v>2451.0799812279133</v>
      </c>
      <c r="P56" s="22">
        <v>2130.8972225591469</v>
      </c>
    </row>
    <row r="57" spans="1:16" ht="15" x14ac:dyDescent="0.35">
      <c r="A57" s="22">
        <v>-664.57337966906869</v>
      </c>
      <c r="B57" s="22">
        <v>-4165.1244753815172</v>
      </c>
      <c r="C57" s="22">
        <v>-3739.6234363129888</v>
      </c>
      <c r="D57" s="22">
        <v>1901.4075175633293</v>
      </c>
      <c r="E57" s="22">
        <v>398.2046802509592</v>
      </c>
      <c r="F57" s="22">
        <v>-899.08730316489812</v>
      </c>
      <c r="G57" s="22">
        <v>-7.7775257364285446</v>
      </c>
      <c r="H57" s="22">
        <v>1770.5134311324571</v>
      </c>
      <c r="I57" s="22">
        <v>-178.07190039354882</v>
      </c>
      <c r="J57" s="22">
        <v>-1116.0417395535808</v>
      </c>
      <c r="K57" s="22">
        <v>569.54104577817304</v>
      </c>
      <c r="L57" s="22">
        <v>1750.2640454909408</v>
      </c>
      <c r="M57" s="22">
        <v>-679.08644027183163</v>
      </c>
      <c r="N57" s="22">
        <v>-861.30143514680128</v>
      </c>
      <c r="O57" s="22">
        <v>4301.3869563547341</v>
      </c>
      <c r="P57" s="22">
        <v>1619.3699590600704</v>
      </c>
    </row>
    <row r="58" spans="1:16" ht="15" x14ac:dyDescent="0.35">
      <c r="A58" s="22">
        <v>4021.8294122116754</v>
      </c>
      <c r="B58" s="22">
        <v>632.98034528727248</v>
      </c>
      <c r="C58" s="22">
        <v>-1408.7058245034448</v>
      </c>
      <c r="D58" s="22">
        <v>978.44730875191283</v>
      </c>
      <c r="E58" s="22">
        <v>810.90996936301315</v>
      </c>
      <c r="F58" s="22">
        <v>-33.164682908814726</v>
      </c>
      <c r="G58" s="22">
        <v>-1678.9236935276408</v>
      </c>
      <c r="H58" s="22">
        <v>-178.07190039354882</v>
      </c>
      <c r="I58" s="22">
        <v>1077.6459430978548</v>
      </c>
      <c r="J58" s="22">
        <v>169.60657234449781</v>
      </c>
      <c r="K58" s="22">
        <v>-1720.7265433453781</v>
      </c>
      <c r="L58" s="22">
        <v>-356.98604469429779</v>
      </c>
      <c r="M58" s="22">
        <v>888.91514907349665</v>
      </c>
      <c r="N58" s="22">
        <v>300.69365545273814</v>
      </c>
      <c r="O58" s="22">
        <v>-1990.944412369576</v>
      </c>
      <c r="P58" s="22">
        <v>-1513.5052538397601</v>
      </c>
    </row>
    <row r="59" spans="1:16" ht="15" x14ac:dyDescent="0.35">
      <c r="A59" s="22">
        <v>632.98034528727248</v>
      </c>
      <c r="B59" s="22">
        <v>2731.609566259483</v>
      </c>
      <c r="C59" s="22">
        <v>2262.3057709553332</v>
      </c>
      <c r="D59" s="22">
        <v>-618.66391904830402</v>
      </c>
      <c r="E59" s="22">
        <v>-205.16910198044951</v>
      </c>
      <c r="F59" s="22">
        <v>505.46671928988889</v>
      </c>
      <c r="G59" s="22">
        <v>-85.895010023890933</v>
      </c>
      <c r="H59" s="22">
        <v>-1116.0417395535808</v>
      </c>
      <c r="I59" s="22">
        <v>169.60657234449781</v>
      </c>
      <c r="J59" s="22">
        <v>731.93257731635765</v>
      </c>
      <c r="K59" s="22">
        <v>-449.1629350639555</v>
      </c>
      <c r="L59" s="22">
        <v>-1192.9863561636457</v>
      </c>
      <c r="M59" s="22">
        <v>472.69807452437288</v>
      </c>
      <c r="N59" s="22">
        <v>649.04732856872465</v>
      </c>
      <c r="O59" s="22">
        <v>-2797.3637160431799</v>
      </c>
      <c r="P59" s="22">
        <v>-1690.3641766689238</v>
      </c>
    </row>
    <row r="60" spans="1:16" ht="15" x14ac:dyDescent="0.35">
      <c r="A60" s="22">
        <v>-6421.8388856973233</v>
      </c>
      <c r="B60" s="22">
        <v>-1676.298894535443</v>
      </c>
      <c r="C60" s="22">
        <v>1598.6235243375859</v>
      </c>
      <c r="D60" s="22">
        <v>-1226.7840635027032</v>
      </c>
      <c r="E60" s="22">
        <v>-1207.6368741760141</v>
      </c>
      <c r="F60" s="22">
        <v>-94.966441917716864</v>
      </c>
      <c r="G60" s="22">
        <v>2634.0945163753931</v>
      </c>
      <c r="H60" s="22">
        <v>569.54104577817304</v>
      </c>
      <c r="I60" s="22">
        <v>-1720.7265433453781</v>
      </c>
      <c r="J60" s="22">
        <v>-449.16293506395562</v>
      </c>
      <c r="K60" s="22">
        <v>2794.2824363197392</v>
      </c>
      <c r="L60" s="22">
        <v>847.4335072880923</v>
      </c>
      <c r="M60" s="22">
        <v>-1506.5516021715528</v>
      </c>
      <c r="N60" s="22">
        <v>-613.52083461541599</v>
      </c>
      <c r="O60" s="22">
        <v>3829.7534283575501</v>
      </c>
      <c r="P60" s="22">
        <v>2643.7586165689695</v>
      </c>
    </row>
    <row r="61" spans="1:16" ht="15" x14ac:dyDescent="0.35">
      <c r="A61" s="22">
        <v>-1332.2900563921737</v>
      </c>
      <c r="B61" s="22">
        <v>-4452.2856939391877</v>
      </c>
      <c r="C61" s="22">
        <v>-3397.2737972982895</v>
      </c>
      <c r="D61" s="22">
        <v>50.291880934174394</v>
      </c>
      <c r="E61" s="22">
        <v>249.04239622555269</v>
      </c>
      <c r="F61" s="22">
        <v>-695.50882831170873</v>
      </c>
      <c r="G61" s="22">
        <v>278.75056010288824</v>
      </c>
      <c r="H61" s="22">
        <v>1750.2640454909408</v>
      </c>
      <c r="I61" s="22">
        <v>-356.98604469429779</v>
      </c>
      <c r="J61" s="22">
        <v>-1192.9863561636457</v>
      </c>
      <c r="K61" s="22">
        <v>847.43350728809219</v>
      </c>
      <c r="L61" s="22">
        <v>2013.2506545776139</v>
      </c>
      <c r="M61" s="22">
        <v>-812.13442992104319</v>
      </c>
      <c r="N61" s="22">
        <v>-1186.248521722569</v>
      </c>
      <c r="O61" s="22">
        <v>4523.4578646892705</v>
      </c>
      <c r="P61" s="22">
        <v>3713.2228191343825</v>
      </c>
    </row>
    <row r="62" spans="1:16" ht="15" x14ac:dyDescent="0.35">
      <c r="A62" s="22">
        <v>3317.4764999599538</v>
      </c>
      <c r="B62" s="22">
        <v>1764.13323076494</v>
      </c>
      <c r="C62" s="22">
        <v>52.267090974215449</v>
      </c>
      <c r="D62" s="22">
        <v>180.9492845104686</v>
      </c>
      <c r="E62" s="22">
        <v>506.21293819568712</v>
      </c>
      <c r="F62" s="22">
        <v>248.66975324427975</v>
      </c>
      <c r="G62" s="22">
        <v>-1297.7094971840795</v>
      </c>
      <c r="H62" s="22">
        <v>-679.08644027183163</v>
      </c>
      <c r="I62" s="22">
        <v>888.91514907349676</v>
      </c>
      <c r="J62" s="22">
        <v>472.69807452437294</v>
      </c>
      <c r="K62" s="22">
        <v>-1506.5516021715532</v>
      </c>
      <c r="L62" s="22">
        <v>-812.13442992104319</v>
      </c>
      <c r="M62" s="22">
        <v>895.9176114821297</v>
      </c>
      <c r="N62" s="22">
        <v>496.94068185215787</v>
      </c>
      <c r="O62" s="22">
        <v>-2856.5281903298505</v>
      </c>
      <c r="P62" s="22">
        <v>-1672.1701547033445</v>
      </c>
    </row>
    <row r="63" spans="1:16" ht="15" x14ac:dyDescent="0.35">
      <c r="A63" s="22">
        <v>1122.2039996632293</v>
      </c>
      <c r="B63" s="22">
        <v>2422.277606735332</v>
      </c>
      <c r="C63" s="22">
        <v>1464.8077467138892</v>
      </c>
      <c r="D63" s="22">
        <v>1239.1895520219291</v>
      </c>
      <c r="E63" s="22">
        <v>-22.641463480168714</v>
      </c>
      <c r="F63" s="22">
        <v>208.70772999928028</v>
      </c>
      <c r="G63" s="22">
        <v>-335.07760212856192</v>
      </c>
      <c r="H63" s="22">
        <v>-861.30143514680117</v>
      </c>
      <c r="I63" s="22">
        <v>300.69365545273814</v>
      </c>
      <c r="J63" s="22">
        <v>649.04732856872465</v>
      </c>
      <c r="K63" s="22">
        <v>-613.52083461541599</v>
      </c>
      <c r="L63" s="22">
        <v>-1186.248521722569</v>
      </c>
      <c r="M63" s="22">
        <v>496.94068185215787</v>
      </c>
      <c r="N63" s="22">
        <v>815.06724843540508</v>
      </c>
      <c r="O63" s="22">
        <v>-2413.4061834578683</v>
      </c>
      <c r="P63" s="22">
        <v>-3286.7395088913008</v>
      </c>
    </row>
    <row r="64" spans="1:16" ht="15" x14ac:dyDescent="0.35">
      <c r="A64" s="22">
        <v>-7430.3057020086226</v>
      </c>
      <c r="B64" s="22">
        <v>-10439.90351552283</v>
      </c>
      <c r="C64" s="22">
        <v>-6460.8052751103114</v>
      </c>
      <c r="D64" s="22">
        <v>2865.8980391143423</v>
      </c>
      <c r="E64" s="22">
        <v>-283.88851446288271</v>
      </c>
      <c r="F64" s="22">
        <v>-1999.0162270641351</v>
      </c>
      <c r="G64" s="22">
        <v>2451.0799812279133</v>
      </c>
      <c r="H64" s="22">
        <v>4301.3869563547332</v>
      </c>
      <c r="I64" s="22">
        <v>-1990.944412369576</v>
      </c>
      <c r="J64" s="22">
        <v>-2797.3637160431799</v>
      </c>
      <c r="K64" s="22">
        <v>3829.7534283575501</v>
      </c>
      <c r="L64" s="22">
        <v>4523.4578646892714</v>
      </c>
      <c r="M64" s="22">
        <v>-2856.5281903298496</v>
      </c>
      <c r="N64" s="22">
        <v>-2413.4061834578679</v>
      </c>
      <c r="O64" s="22">
        <v>12741.638684695781</v>
      </c>
      <c r="P64" s="22">
        <v>5958.946781929666</v>
      </c>
    </row>
    <row r="65" spans="1:16" ht="15" x14ac:dyDescent="0.35">
      <c r="A65" s="22">
        <v>-5648.4785048524172</v>
      </c>
      <c r="B65" s="22">
        <v>-6308.5249906227591</v>
      </c>
      <c r="C65" s="22">
        <v>-1184.2909428015478</v>
      </c>
      <c r="D65" s="22">
        <v>-11915.507695607106</v>
      </c>
      <c r="E65" s="22">
        <v>-715.15776486071456</v>
      </c>
      <c r="F65" s="22">
        <v>620.44311979407314</v>
      </c>
      <c r="G65" s="22">
        <v>2130.8972225591469</v>
      </c>
      <c r="H65" s="22">
        <v>1619.3699590600704</v>
      </c>
      <c r="I65" s="22">
        <v>-1513.5052538397601</v>
      </c>
      <c r="J65" s="22">
        <v>-1690.3641766689238</v>
      </c>
      <c r="K65" s="22">
        <v>2643.758616568969</v>
      </c>
      <c r="L65" s="22">
        <v>3713.2228191343825</v>
      </c>
      <c r="M65" s="22">
        <v>-1672.1701547033445</v>
      </c>
      <c r="N65" s="22">
        <v>-3286.7395088913008</v>
      </c>
      <c r="O65" s="22">
        <v>5958.9467819296678</v>
      </c>
      <c r="P65" s="22">
        <v>17248.100473801565</v>
      </c>
    </row>
    <row r="67" spans="1:16" x14ac:dyDescent="0.2">
      <c r="G67" s="33" t="s">
        <v>69</v>
      </c>
    </row>
  </sheetData>
  <mergeCells count="21">
    <mergeCell ref="A49:P49"/>
    <mergeCell ref="A26:H26"/>
    <mergeCell ref="A29:H29"/>
    <mergeCell ref="M29:N29"/>
    <mergeCell ref="O29:P29"/>
    <mergeCell ref="A36:H36"/>
    <mergeCell ref="O37:P37"/>
    <mergeCell ref="A40:H40"/>
    <mergeCell ref="J40:K40"/>
    <mergeCell ref="A44:P44"/>
    <mergeCell ref="R30:S30"/>
    <mergeCell ref="A32:H32"/>
    <mergeCell ref="J32:L32"/>
    <mergeCell ref="O32:P32"/>
    <mergeCell ref="A1:P1"/>
    <mergeCell ref="B2:L2"/>
    <mergeCell ref="N2:P2"/>
    <mergeCell ref="A15:H15"/>
    <mergeCell ref="I15:K15"/>
    <mergeCell ref="M15:N15"/>
    <mergeCell ref="O15:P15"/>
  </mergeCells>
  <phoneticPr fontId="8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2:B13"/>
  <sheetViews>
    <sheetView workbookViewId="0">
      <selection activeCell="B27" sqref="B27"/>
    </sheetView>
  </sheetViews>
  <sheetFormatPr defaultRowHeight="12.75" x14ac:dyDescent="0.2"/>
  <sheetData>
    <row r="12" spans="2:2" x14ac:dyDescent="0.2">
      <c r="B12" s="44" t="s">
        <v>74</v>
      </c>
    </row>
    <row r="13" spans="2:2" x14ac:dyDescent="0.2">
      <c r="B13" s="44" t="s">
        <v>75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MEF_5</vt:lpstr>
      <vt:lpstr>d)</vt:lpstr>
      <vt:lpstr>Notas</vt:lpstr>
    </vt:vector>
  </TitlesOfParts>
  <Company>FEUP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RNatal</dc:creator>
  <cp:lastModifiedBy>André</cp:lastModifiedBy>
  <dcterms:created xsi:type="dcterms:W3CDTF">2009-04-13T13:09:22Z</dcterms:created>
  <dcterms:modified xsi:type="dcterms:W3CDTF">2013-06-18T20:58:46Z</dcterms:modified>
</cp:coreProperties>
</file>