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Aula" sheetId="1" r:id="rId1"/>
    <sheet name="TPC" sheetId="2" r:id="rId2"/>
  </sheets>
  <calcPr calcId="145621"/>
</workbook>
</file>

<file path=xl/calcChain.xml><?xml version="1.0" encoding="utf-8"?>
<calcChain xmlns="http://schemas.openxmlformats.org/spreadsheetml/2006/main">
  <c r="G8" i="2" l="1"/>
  <c r="Q7" i="2" s="1"/>
  <c r="E19" i="2" s="1"/>
  <c r="H16" i="2" s="1"/>
  <c r="Q4" i="2" l="1"/>
  <c r="D15" i="2" s="1"/>
  <c r="G18" i="2" s="1"/>
  <c r="Q5" i="2"/>
  <c r="E15" i="2" s="1"/>
  <c r="H18" i="2" s="1"/>
  <c r="Q6" i="2"/>
  <c r="E16" i="2" s="1"/>
  <c r="H19" i="2" s="1"/>
  <c r="D16" i="2" l="1"/>
  <c r="E18" i="2" s="1"/>
  <c r="H15" i="2"/>
  <c r="D18" i="2"/>
  <c r="G15" i="2"/>
  <c r="G19" i="2"/>
  <c r="G16" i="2"/>
  <c r="K95" i="1"/>
  <c r="K94" i="1"/>
  <c r="F4" i="1"/>
  <c r="D19" i="2" l="1"/>
  <c r="G74" i="2"/>
  <c r="M102" i="1"/>
  <c r="M101" i="1"/>
  <c r="C23" i="2"/>
  <c r="F26" i="2" s="1"/>
  <c r="C22" i="2"/>
  <c r="G7" i="2"/>
  <c r="Q3" i="2" s="1"/>
  <c r="C14" i="2" s="1"/>
  <c r="F14" i="2" l="1"/>
  <c r="F17" i="2"/>
  <c r="C17" i="2"/>
  <c r="G26" i="2"/>
  <c r="D23" i="2"/>
  <c r="D22" i="2"/>
  <c r="G25" i="2" s="1"/>
  <c r="F25" i="2"/>
  <c r="B50" i="1"/>
  <c r="E50" i="1" s="1"/>
  <c r="E101" i="1"/>
  <c r="E102" i="1"/>
  <c r="G13" i="1"/>
  <c r="F13" i="1"/>
  <c r="E15" i="1"/>
  <c r="E14" i="1"/>
  <c r="H17" i="1"/>
  <c r="F3" i="1"/>
  <c r="J17" i="1" s="1"/>
  <c r="J30" i="2" l="1" a="1"/>
  <c r="J35" i="2" s="1"/>
  <c r="C30" i="2" a="1"/>
  <c r="E33" i="2" s="1"/>
  <c r="B13" i="1"/>
  <c r="B14" i="1"/>
  <c r="J14" i="1"/>
  <c r="F15" i="1"/>
  <c r="B17" i="1"/>
  <c r="F17" i="1"/>
  <c r="H16" i="1"/>
  <c r="E13" i="1"/>
  <c r="I17" i="1"/>
  <c r="B15" i="1"/>
  <c r="F14" i="1"/>
  <c r="H13" i="1"/>
  <c r="E16" i="1"/>
  <c r="F18" i="1"/>
  <c r="I18" i="1"/>
  <c r="B16" i="1"/>
  <c r="G14" i="1"/>
  <c r="I14" i="1"/>
  <c r="G18" i="1"/>
  <c r="J18" i="1"/>
  <c r="J15" i="1"/>
  <c r="G15" i="1"/>
  <c r="I15" i="1"/>
  <c r="G17" i="1"/>
  <c r="B49" i="1"/>
  <c r="I53" i="1" s="1"/>
  <c r="H53" i="1"/>
  <c r="I52" i="1"/>
  <c r="F49" i="1"/>
  <c r="F31" i="2" l="1"/>
  <c r="F30" i="2"/>
  <c r="F33" i="2"/>
  <c r="G32" i="2"/>
  <c r="F32" i="2"/>
  <c r="H31" i="2"/>
  <c r="E30" i="2"/>
  <c r="D35" i="2"/>
  <c r="D34" i="2"/>
  <c r="D33" i="2"/>
  <c r="D32" i="2"/>
  <c r="D31" i="2"/>
  <c r="H32" i="2"/>
  <c r="F34" i="2"/>
  <c r="C33" i="2"/>
  <c r="E31" i="2"/>
  <c r="C31" i="2"/>
  <c r="H35" i="2"/>
  <c r="H34" i="2"/>
  <c r="H33" i="2"/>
  <c r="F35" i="2"/>
  <c r="G30" i="2"/>
  <c r="H30" i="2"/>
  <c r="G35" i="2"/>
  <c r="C34" i="2"/>
  <c r="G33" i="2"/>
  <c r="C32" i="2"/>
  <c r="G31" i="2"/>
  <c r="C30" i="2"/>
  <c r="E32" i="2"/>
  <c r="D30" i="2"/>
  <c r="G34" i="2"/>
  <c r="E34" i="2"/>
  <c r="J34" i="2"/>
  <c r="J33" i="2"/>
  <c r="J32" i="2"/>
  <c r="J31" i="2"/>
  <c r="O35" i="2"/>
  <c r="O34" i="2"/>
  <c r="O33" i="2"/>
  <c r="O32" i="2"/>
  <c r="O31" i="2"/>
  <c r="O30" i="2"/>
  <c r="N35" i="2"/>
  <c r="N34" i="2"/>
  <c r="N33" i="2"/>
  <c r="N32" i="2"/>
  <c r="N31" i="2"/>
  <c r="N30" i="2"/>
  <c r="M35" i="2"/>
  <c r="M34" i="2"/>
  <c r="M33" i="2"/>
  <c r="M32" i="2"/>
  <c r="M31" i="2"/>
  <c r="M30" i="2"/>
  <c r="L35" i="2"/>
  <c r="L34" i="2"/>
  <c r="L33" i="2"/>
  <c r="L32" i="2"/>
  <c r="J30" i="2"/>
  <c r="L31" i="2"/>
  <c r="L30" i="2"/>
  <c r="K35" i="2"/>
  <c r="K34" i="2"/>
  <c r="K33" i="2"/>
  <c r="K32" i="2"/>
  <c r="K31" i="2"/>
  <c r="K30" i="2"/>
  <c r="E35" i="2"/>
  <c r="C35" i="2"/>
  <c r="E49" i="1"/>
  <c r="H52" i="1"/>
  <c r="F50" i="1"/>
  <c r="C38" i="2" l="1" a="1"/>
  <c r="C38" i="2" s="1"/>
  <c r="N49" i="1" a="1"/>
  <c r="Q54" i="1" s="1"/>
  <c r="B66" i="1" a="1"/>
  <c r="B66" i="1" s="1"/>
  <c r="E42" i="2" l="1"/>
  <c r="F54" i="2" s="1"/>
  <c r="C43" i="2"/>
  <c r="D55" i="2" s="1"/>
  <c r="C41" i="2"/>
  <c r="D53" i="2" s="1"/>
  <c r="C39" i="2"/>
  <c r="D51" i="2" s="1"/>
  <c r="D38" i="2"/>
  <c r="E50" i="2" s="1"/>
  <c r="D39" i="2"/>
  <c r="H39" i="2"/>
  <c r="I51" i="2" s="1"/>
  <c r="G43" i="2"/>
  <c r="H55" i="2" s="1"/>
  <c r="G41" i="2"/>
  <c r="H53" i="2" s="1"/>
  <c r="E41" i="2"/>
  <c r="F53" i="2" s="1"/>
  <c r="C42" i="2"/>
  <c r="D54" i="2" s="1"/>
  <c r="C40" i="2"/>
  <c r="D52" i="2" s="1"/>
  <c r="H43" i="2"/>
  <c r="I55" i="2" s="1"/>
  <c r="D40" i="2"/>
  <c r="E52" i="2" s="1"/>
  <c r="H40" i="2"/>
  <c r="I52" i="2" s="1"/>
  <c r="H38" i="2"/>
  <c r="I50" i="2" s="1"/>
  <c r="G42" i="2"/>
  <c r="G40" i="2"/>
  <c r="H52" i="2" s="1"/>
  <c r="H42" i="2"/>
  <c r="I54" i="2" s="1"/>
  <c r="H41" i="2"/>
  <c r="I53" i="2" s="1"/>
  <c r="F43" i="2"/>
  <c r="G55" i="2" s="1"/>
  <c r="F42" i="2"/>
  <c r="G54" i="2" s="1"/>
  <c r="F41" i="2"/>
  <c r="G53" i="2" s="1"/>
  <c r="F40" i="2"/>
  <c r="G52" i="2" s="1"/>
  <c r="F39" i="2"/>
  <c r="G51" i="2" s="1"/>
  <c r="F38" i="2"/>
  <c r="G50" i="2" s="1"/>
  <c r="E43" i="2"/>
  <c r="F55" i="2" s="1"/>
  <c r="G39" i="2"/>
  <c r="H51" i="2" s="1"/>
  <c r="G38" i="2"/>
  <c r="H50" i="2" s="1"/>
  <c r="E40" i="2"/>
  <c r="F52" i="2" s="1"/>
  <c r="E39" i="2"/>
  <c r="F51" i="2" s="1"/>
  <c r="E38" i="2"/>
  <c r="F50" i="2" s="1"/>
  <c r="D43" i="2"/>
  <c r="E55" i="2" s="1"/>
  <c r="D42" i="2"/>
  <c r="E54" i="2" s="1"/>
  <c r="D41" i="2"/>
  <c r="E53" i="2" s="1"/>
  <c r="S49" i="1"/>
  <c r="O53" i="1"/>
  <c r="P53" i="1"/>
  <c r="O49" i="1"/>
  <c r="N51" i="1"/>
  <c r="R51" i="1"/>
  <c r="P51" i="1"/>
  <c r="Q51" i="1"/>
  <c r="R54" i="1"/>
  <c r="P54" i="1"/>
  <c r="S50" i="1"/>
  <c r="N54" i="1"/>
  <c r="N52" i="1"/>
  <c r="R52" i="1"/>
  <c r="N53" i="1"/>
  <c r="S54" i="1"/>
  <c r="R50" i="1"/>
  <c r="P52" i="1"/>
  <c r="O54" i="1"/>
  <c r="Q52" i="1"/>
  <c r="R53" i="1"/>
  <c r="S52" i="1"/>
  <c r="O51" i="1"/>
  <c r="Q50" i="1"/>
  <c r="Q53" i="1"/>
  <c r="S51" i="1"/>
  <c r="Q49" i="1"/>
  <c r="O52" i="1"/>
  <c r="P50" i="1"/>
  <c r="P49" i="1"/>
  <c r="O50" i="1"/>
  <c r="N49" i="1"/>
  <c r="S53" i="1"/>
  <c r="N50" i="1"/>
  <c r="R49" i="1"/>
  <c r="B68" i="1"/>
  <c r="B67" i="1"/>
  <c r="G71" i="1"/>
  <c r="C67" i="1"/>
  <c r="F67" i="1"/>
  <c r="G68" i="1"/>
  <c r="G67" i="1"/>
  <c r="G66" i="1"/>
  <c r="F71" i="1"/>
  <c r="F70" i="1"/>
  <c r="F69" i="1"/>
  <c r="D71" i="1"/>
  <c r="G69" i="1"/>
  <c r="F66" i="1"/>
  <c r="E71" i="1"/>
  <c r="E70" i="1"/>
  <c r="E69" i="1"/>
  <c r="E68" i="1"/>
  <c r="E67" i="1"/>
  <c r="E66" i="1"/>
  <c r="G70" i="1"/>
  <c r="F68" i="1"/>
  <c r="D69" i="1"/>
  <c r="D68" i="1"/>
  <c r="D67" i="1"/>
  <c r="D66" i="1"/>
  <c r="C71" i="1"/>
  <c r="C70" i="1"/>
  <c r="C69" i="1"/>
  <c r="D70" i="1"/>
  <c r="C68" i="1"/>
  <c r="C66" i="1"/>
  <c r="B71" i="1"/>
  <c r="B70" i="1"/>
  <c r="B69" i="1"/>
  <c r="K50" i="2" l="1" a="1"/>
  <c r="P53" i="2" s="1"/>
  <c r="J66" i="1" a="1"/>
  <c r="N71" i="1" s="1"/>
  <c r="H115" i="1" s="1"/>
  <c r="P52" i="2" l="1"/>
  <c r="P51" i="2"/>
  <c r="P50" i="2"/>
  <c r="O55" i="2"/>
  <c r="O54" i="2"/>
  <c r="O53" i="2"/>
  <c r="O52" i="2"/>
  <c r="O51" i="2"/>
  <c r="K50" i="2"/>
  <c r="O50" i="2"/>
  <c r="N55" i="2"/>
  <c r="N54" i="2"/>
  <c r="N53" i="2"/>
  <c r="N52" i="2"/>
  <c r="N51" i="2"/>
  <c r="N50" i="2"/>
  <c r="M55" i="2"/>
  <c r="M54" i="2"/>
  <c r="M53" i="2"/>
  <c r="M52" i="2"/>
  <c r="M51" i="2"/>
  <c r="M50" i="2"/>
  <c r="L55" i="2"/>
  <c r="L54" i="2"/>
  <c r="L53" i="2"/>
  <c r="L52" i="2"/>
  <c r="L51" i="2"/>
  <c r="L50" i="2"/>
  <c r="K55" i="2"/>
  <c r="K54" i="2"/>
  <c r="K53" i="2"/>
  <c r="K52" i="2"/>
  <c r="K51" i="2"/>
  <c r="P55" i="2"/>
  <c r="P54" i="2"/>
  <c r="N67" i="1"/>
  <c r="H111" i="1" s="1"/>
  <c r="M69" i="1"/>
  <c r="G113" i="1" s="1"/>
  <c r="O67" i="1"/>
  <c r="I111" i="1" s="1"/>
  <c r="M67" i="1"/>
  <c r="G111" i="1" s="1"/>
  <c r="L68" i="1"/>
  <c r="J68" i="1"/>
  <c r="D112" i="1" s="1"/>
  <c r="N70" i="1"/>
  <c r="H114" i="1" s="1"/>
  <c r="M66" i="1"/>
  <c r="G110" i="1" s="1"/>
  <c r="L69" i="1"/>
  <c r="F113" i="1" s="1"/>
  <c r="M68" i="1"/>
  <c r="G112" i="1" s="1"/>
  <c r="J71" i="1"/>
  <c r="D115" i="1" s="1"/>
  <c r="O68" i="1"/>
  <c r="I112" i="1" s="1"/>
  <c r="M70" i="1"/>
  <c r="G114" i="1" s="1"/>
  <c r="N66" i="1"/>
  <c r="H110" i="1" s="1"/>
  <c r="K71" i="1"/>
  <c r="E115" i="1" s="1"/>
  <c r="L67" i="1"/>
  <c r="F111" i="1" s="1"/>
  <c r="J67" i="1"/>
  <c r="D111" i="1" s="1"/>
  <c r="J69" i="1"/>
  <c r="D113" i="1" s="1"/>
  <c r="K68" i="1"/>
  <c r="E112" i="1" s="1"/>
  <c r="O69" i="1"/>
  <c r="I113" i="1" s="1"/>
  <c r="L66" i="1"/>
  <c r="F110" i="1" s="1"/>
  <c r="O66" i="1"/>
  <c r="I110" i="1" s="1"/>
  <c r="M71" i="1"/>
  <c r="G115" i="1" s="1"/>
  <c r="O71" i="1"/>
  <c r="I115" i="1" s="1"/>
  <c r="N69" i="1"/>
  <c r="H113" i="1" s="1"/>
  <c r="L71" i="1"/>
  <c r="F115" i="1" s="1"/>
  <c r="J66" i="1"/>
  <c r="J70" i="1"/>
  <c r="D114" i="1" s="1"/>
  <c r="K66" i="1"/>
  <c r="E110" i="1" s="1"/>
  <c r="O70" i="1"/>
  <c r="I114" i="1" s="1"/>
  <c r="L70" i="1"/>
  <c r="F114" i="1" s="1"/>
  <c r="N68" i="1"/>
  <c r="H112" i="1" s="1"/>
  <c r="K69" i="1"/>
  <c r="E113" i="1" s="1"/>
  <c r="K67" i="1"/>
  <c r="K70" i="1"/>
  <c r="E114" i="1" s="1"/>
  <c r="J59" i="2" l="1" a="1"/>
  <c r="J61" i="2" s="1"/>
  <c r="L110" i="1" a="1"/>
  <c r="L113" i="1" s="1"/>
  <c r="J63" i="2" l="1"/>
  <c r="J60" i="2"/>
  <c r="J62" i="2"/>
  <c r="J64" i="2"/>
  <c r="J59" i="2"/>
  <c r="L111" i="1"/>
  <c r="Q114" i="1"/>
  <c r="M114" i="1"/>
  <c r="Q112" i="1"/>
  <c r="N111" i="1"/>
  <c r="P115" i="1"/>
  <c r="M110" i="1"/>
  <c r="O114" i="1"/>
  <c r="P113" i="1"/>
  <c r="O115" i="1"/>
  <c r="L114" i="1"/>
  <c r="O112" i="1"/>
  <c r="Q115" i="1"/>
  <c r="N114" i="1"/>
  <c r="M113" i="1"/>
  <c r="O110" i="1"/>
  <c r="P111" i="1"/>
  <c r="M115" i="1"/>
  <c r="P112" i="1"/>
  <c r="M111" i="1"/>
  <c r="P110" i="1"/>
  <c r="L115" i="1"/>
  <c r="O113" i="1"/>
  <c r="L112" i="1"/>
  <c r="N112" i="1"/>
  <c r="Q110" i="1"/>
  <c r="N113" i="1"/>
  <c r="Q111" i="1"/>
  <c r="N110" i="1"/>
  <c r="O111" i="1"/>
  <c r="M112" i="1"/>
  <c r="P114" i="1"/>
  <c r="L110" i="1"/>
  <c r="N115" i="1"/>
  <c r="Q113" i="1"/>
  <c r="K69" i="2" l="1" a="1"/>
  <c r="K69" i="2" s="1"/>
  <c r="O69" i="2" s="1"/>
  <c r="B131" i="1" a="1"/>
  <c r="B132" i="1" s="1"/>
  <c r="K72" i="2" l="1"/>
  <c r="O72" i="2" s="1"/>
  <c r="K71" i="2"/>
  <c r="O71" i="2" s="1"/>
  <c r="K70" i="2"/>
  <c r="O70" i="2" s="1"/>
  <c r="K74" i="2"/>
  <c r="O74" i="2" s="1"/>
  <c r="K73" i="2"/>
  <c r="O73" i="2" s="1"/>
  <c r="B136" i="1"/>
  <c r="B135" i="1"/>
  <c r="B133" i="1"/>
  <c r="B131" i="1"/>
  <c r="B134" i="1"/>
  <c r="E135" i="1" l="1" a="1"/>
  <c r="E139" i="1" s="1"/>
  <c r="O140" i="1" s="1"/>
  <c r="E136" i="1" l="1"/>
  <c r="O137" i="1" s="1"/>
  <c r="E138" i="1"/>
  <c r="O139" i="1" s="1"/>
  <c r="E140" i="1"/>
  <c r="O141" i="1" s="1"/>
  <c r="E137" i="1"/>
  <c r="O138" i="1" s="1"/>
  <c r="E135" i="1"/>
  <c r="O136" i="1" s="1"/>
</calcChain>
</file>

<file path=xl/sharedStrings.xml><?xml version="1.0" encoding="utf-8"?>
<sst xmlns="http://schemas.openxmlformats.org/spreadsheetml/2006/main" count="394" uniqueCount="233">
  <si>
    <t>l</t>
  </si>
  <si>
    <t>θ</t>
  </si>
  <si>
    <t>F</t>
  </si>
  <si>
    <t>M</t>
  </si>
  <si>
    <t>m</t>
  </si>
  <si>
    <t>º</t>
  </si>
  <si>
    <t>N</t>
  </si>
  <si>
    <t>Nm</t>
  </si>
  <si>
    <t>Pa</t>
  </si>
  <si>
    <t>L =</t>
  </si>
  <si>
    <t>A =</t>
  </si>
  <si>
    <t>I  =</t>
  </si>
  <si>
    <t>θ =</t>
  </si>
  <si>
    <t>M =</t>
  </si>
  <si>
    <t>F =</t>
  </si>
  <si>
    <t>E  =</t>
  </si>
  <si>
    <r>
      <t>m</t>
    </r>
    <r>
      <rPr>
        <vertAlign val="superscript"/>
        <sz val="11"/>
        <color theme="1"/>
        <rFont val="Calibri"/>
        <family val="2"/>
        <scheme val="minor"/>
      </rPr>
      <t>4</t>
    </r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</si>
  <si>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</si>
  <si>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4EI/L =</t>
  </si>
  <si>
    <r>
      <t>6EI/L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=</t>
    </r>
  </si>
  <si>
    <r>
      <t>12EI/L</t>
    </r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=</t>
    </r>
  </si>
  <si>
    <t>EA/L =</t>
  </si>
  <si>
    <t>2EI/L =</t>
  </si>
  <si>
    <t>ou</t>
  </si>
  <si>
    <t>cos(θ)</t>
  </si>
  <si>
    <t>sin(θ)</t>
  </si>
  <si>
    <t>-sin(θ)</t>
  </si>
  <si>
    <t>=</t>
  </si>
  <si>
    <t>Δ1</t>
  </si>
  <si>
    <t>Δ2</t>
  </si>
  <si>
    <t>…</t>
  </si>
  <si>
    <t>Δ6</t>
  </si>
  <si>
    <t>δ1</t>
  </si>
  <si>
    <t>δ2</t>
  </si>
  <si>
    <t>δ3</t>
  </si>
  <si>
    <t>δ6</t>
  </si>
  <si>
    <t>δ4</t>
  </si>
  <si>
    <t>δ5</t>
  </si>
  <si>
    <t>Δ3</t>
  </si>
  <si>
    <t>Δ4</t>
  </si>
  <si>
    <t>Δ5</t>
  </si>
  <si>
    <t>rad</t>
  </si>
  <si>
    <t>cos(θ) =</t>
  </si>
  <si>
    <t>sin(θ) =</t>
  </si>
  <si>
    <t>Referencial Global</t>
  </si>
  <si>
    <r>
      <t>k</t>
    </r>
    <r>
      <rPr>
        <vertAlign val="subscript"/>
        <sz val="16"/>
        <color theme="1"/>
        <rFont val="Calibri"/>
        <family val="2"/>
        <scheme val="minor"/>
      </rPr>
      <t>G</t>
    </r>
    <r>
      <rPr>
        <sz val="16"/>
        <color theme="1"/>
        <rFont val="Calibri"/>
        <family val="2"/>
        <scheme val="minor"/>
      </rPr>
      <t xml:space="preserve"> = T</t>
    </r>
    <r>
      <rPr>
        <vertAlign val="subscript"/>
        <sz val="16"/>
        <color theme="1"/>
        <rFont val="Calibri"/>
        <family val="2"/>
        <scheme val="minor"/>
      </rPr>
      <t>L/G</t>
    </r>
    <r>
      <rPr>
        <sz val="16"/>
        <color theme="1"/>
        <rFont val="Calibri"/>
        <family val="2"/>
        <scheme val="minor"/>
      </rPr>
      <t xml:space="preserve"> *k</t>
    </r>
    <r>
      <rPr>
        <vertAlign val="subscript"/>
        <sz val="16"/>
        <color theme="1"/>
        <rFont val="Calibri"/>
        <family val="2"/>
        <scheme val="minor"/>
      </rPr>
      <t>L</t>
    </r>
    <r>
      <rPr>
        <sz val="16"/>
        <color theme="1"/>
        <rFont val="Calibri"/>
        <family val="2"/>
        <scheme val="minor"/>
      </rPr>
      <t>*T</t>
    </r>
    <r>
      <rPr>
        <vertAlign val="subscript"/>
        <sz val="16"/>
        <color theme="1"/>
        <rFont val="Calibri"/>
        <family val="2"/>
        <scheme val="minor"/>
      </rPr>
      <t>L/G</t>
    </r>
    <r>
      <rPr>
        <vertAlign val="superscript"/>
        <sz val="16"/>
        <color theme="1"/>
        <rFont val="Calibri"/>
        <family val="2"/>
        <scheme val="minor"/>
      </rPr>
      <t>T</t>
    </r>
  </si>
  <si>
    <r>
      <t>T</t>
    </r>
    <r>
      <rPr>
        <vertAlign val="subscript"/>
        <sz val="16"/>
        <color theme="1"/>
        <rFont val="Calibri"/>
        <family val="2"/>
        <scheme val="minor"/>
      </rPr>
      <t xml:space="preserve">L/G </t>
    </r>
    <r>
      <rPr>
        <sz val="16"/>
        <color theme="1"/>
        <rFont val="Calibri"/>
        <family val="2"/>
        <scheme val="minor"/>
      </rPr>
      <t>=</t>
    </r>
  </si>
  <si>
    <r>
      <t>T</t>
    </r>
    <r>
      <rPr>
        <vertAlign val="subscript"/>
        <sz val="16"/>
        <color theme="1"/>
        <rFont val="Calibri"/>
        <family val="2"/>
        <scheme val="minor"/>
      </rPr>
      <t>L/G</t>
    </r>
    <r>
      <rPr>
        <vertAlign val="superscript"/>
        <sz val="16"/>
        <color theme="1"/>
        <rFont val="Calibri"/>
        <family val="2"/>
        <scheme val="minor"/>
      </rPr>
      <t>T</t>
    </r>
    <r>
      <rPr>
        <sz val="16"/>
        <color theme="1"/>
        <rFont val="Calibri"/>
        <family val="2"/>
        <scheme val="minor"/>
      </rPr>
      <t xml:space="preserve"> =</t>
    </r>
  </si>
  <si>
    <r>
      <t>x</t>
    </r>
    <r>
      <rPr>
        <vertAlign val="subscript"/>
        <sz val="14"/>
        <color rgb="FF0070C0"/>
        <rFont val="Calibri"/>
        <family val="2"/>
        <scheme val="minor"/>
      </rPr>
      <t>G</t>
    </r>
  </si>
  <si>
    <r>
      <t>T</t>
    </r>
    <r>
      <rPr>
        <vertAlign val="subscript"/>
        <sz val="14"/>
        <color theme="1"/>
        <rFont val="Calibri"/>
        <family val="2"/>
        <scheme val="minor"/>
      </rPr>
      <t>L/G</t>
    </r>
  </si>
  <si>
    <r>
      <t>x</t>
    </r>
    <r>
      <rPr>
        <vertAlign val="subscript"/>
        <sz val="14"/>
        <color rgb="FF00B050"/>
        <rFont val="Calibri"/>
        <family val="2"/>
        <scheme val="minor"/>
      </rPr>
      <t>L</t>
    </r>
  </si>
  <si>
    <r>
      <t>y</t>
    </r>
    <r>
      <rPr>
        <vertAlign val="subscript"/>
        <sz val="11"/>
        <color theme="1"/>
        <rFont val="Calibri"/>
        <family val="2"/>
        <scheme val="minor"/>
      </rPr>
      <t>L</t>
    </r>
  </si>
  <si>
    <r>
      <t>y</t>
    </r>
    <r>
      <rPr>
        <vertAlign val="subscript"/>
        <sz val="11"/>
        <color theme="1"/>
        <rFont val="Calibri"/>
        <family val="2"/>
        <scheme val="minor"/>
      </rPr>
      <t>G</t>
    </r>
  </si>
  <si>
    <r>
      <t>x</t>
    </r>
    <r>
      <rPr>
        <vertAlign val="subscript"/>
        <sz val="11"/>
        <color theme="1"/>
        <rFont val="Calibri"/>
        <family val="2"/>
        <scheme val="minor"/>
      </rPr>
      <t>G</t>
    </r>
  </si>
  <si>
    <r>
      <t>z</t>
    </r>
    <r>
      <rPr>
        <vertAlign val="subscript"/>
        <sz val="11"/>
        <color theme="1"/>
        <rFont val="Calibri"/>
        <family val="2"/>
        <scheme val="minor"/>
      </rPr>
      <t>G</t>
    </r>
  </si>
  <si>
    <r>
      <t>x</t>
    </r>
    <r>
      <rPr>
        <vertAlign val="subscript"/>
        <sz val="11"/>
        <color theme="1"/>
        <rFont val="Calibri"/>
        <family val="2"/>
        <scheme val="minor"/>
      </rPr>
      <t>L</t>
    </r>
  </si>
  <si>
    <r>
      <t>z</t>
    </r>
    <r>
      <rPr>
        <vertAlign val="subscript"/>
        <sz val="11"/>
        <color theme="1"/>
        <rFont val="Calibri"/>
        <family val="2"/>
        <scheme val="minor"/>
      </rPr>
      <t>L</t>
    </r>
  </si>
  <si>
    <t>Em termos de rigidez está tudo feito, agora falta estabelecer o vetor de forças.</t>
  </si>
  <si>
    <t>Referencial local</t>
  </si>
  <si>
    <t>KnΔn+KnnΔn+…+KnnΔn=Fnext</t>
  </si>
  <si>
    <t>Eq de forças segundo o grau de liberdade 1</t>
  </si>
  <si>
    <t>Eq de forças segundo o grau de liberdade 2</t>
  </si>
  <si>
    <t>F1ext</t>
  </si>
  <si>
    <t>F2ext</t>
  </si>
  <si>
    <t>F3ext</t>
  </si>
  <si>
    <t>F5ext</t>
  </si>
  <si>
    <t>F6ext</t>
  </si>
  <si>
    <t>F4ext</t>
  </si>
  <si>
    <t>Rx</t>
  </si>
  <si>
    <t>Ry</t>
  </si>
  <si>
    <t>Mencast</t>
  </si>
  <si>
    <t>Rx ?</t>
  </si>
  <si>
    <t>Ry ?</t>
  </si>
  <si>
    <t>Mencast ?</t>
  </si>
  <si>
    <r>
      <t>F</t>
    </r>
    <r>
      <rPr>
        <vertAlign val="subscript"/>
        <sz val="14"/>
        <color theme="1"/>
        <rFont val="Calibri"/>
        <family val="2"/>
        <scheme val="minor"/>
      </rPr>
      <t>sol</t>
    </r>
  </si>
  <si>
    <t xml:space="preserve">= </t>
  </si>
  <si>
    <t>inversa</t>
  </si>
  <si>
    <t>estes deslocamentos são zero pq na secção de encastramento os deslocamentos são 0</t>
  </si>
  <si>
    <r>
      <t>K</t>
    </r>
    <r>
      <rPr>
        <vertAlign val="subscript"/>
        <sz val="11"/>
        <color theme="1"/>
        <rFont val="Calibri"/>
        <family val="2"/>
        <scheme val="minor"/>
      </rPr>
      <t>11</t>
    </r>
    <r>
      <rPr>
        <sz val="11"/>
        <color theme="1"/>
        <rFont val="Calibri"/>
        <family val="2"/>
        <scheme val="minor"/>
      </rPr>
      <t>Δ1+K12Δ2+…+K1nΔn=F1ext</t>
    </r>
  </si>
  <si>
    <r>
      <t>K</t>
    </r>
    <r>
      <rPr>
        <vertAlign val="subscript"/>
        <sz val="11"/>
        <color theme="1"/>
        <rFont val="Calibri"/>
        <family val="2"/>
        <scheme val="minor"/>
      </rPr>
      <t>21</t>
    </r>
    <r>
      <rPr>
        <sz val="11"/>
        <color theme="1"/>
        <rFont val="Calibri"/>
        <family val="2"/>
        <scheme val="minor"/>
      </rPr>
      <t>Δ1+K22Δ2+…+K2nΔn=F2ext</t>
    </r>
  </si>
  <si>
    <t>já na parte livre não sabemos quais são</t>
  </si>
  <si>
    <r>
      <rPr>
        <u/>
        <sz val="10"/>
        <color theme="1"/>
        <rFont val="Calibri"/>
        <family val="2"/>
        <scheme val="minor"/>
      </rPr>
      <t>Nota</t>
    </r>
    <r>
      <rPr>
        <sz val="10"/>
        <color theme="1"/>
        <rFont val="Calibri"/>
        <family val="2"/>
        <scheme val="minor"/>
      </rPr>
      <t>: o excel não trabalha em graus só em radianos</t>
    </r>
  </si>
  <si>
    <r>
      <t>x</t>
    </r>
    <r>
      <rPr>
        <vertAlign val="subscript"/>
        <sz val="11"/>
        <color theme="1"/>
        <rFont val="Calibri"/>
        <family val="2"/>
        <scheme val="minor"/>
      </rPr>
      <t xml:space="preserve">G </t>
    </r>
    <r>
      <rPr>
        <sz val="11"/>
        <color theme="1"/>
        <rFont val="Calibri"/>
        <family val="2"/>
        <scheme val="minor"/>
      </rPr>
      <t>= x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*cos(θ)-y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*sin(θ)</t>
    </r>
  </si>
  <si>
    <r>
      <t>x</t>
    </r>
    <r>
      <rPr>
        <vertAlign val="subscript"/>
        <sz val="11"/>
        <color theme="1"/>
        <rFont val="Calibri"/>
        <family val="2"/>
        <scheme val="minor"/>
      </rPr>
      <t xml:space="preserve">G </t>
    </r>
    <r>
      <rPr>
        <sz val="11"/>
        <color theme="1"/>
        <rFont val="Calibri"/>
        <family val="2"/>
        <scheme val="minor"/>
      </rPr>
      <t>= x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*sin(θ)-y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*cos(θ)</t>
    </r>
  </si>
  <si>
    <r>
      <t>z</t>
    </r>
    <r>
      <rPr>
        <vertAlign val="subscript"/>
        <sz val="11"/>
        <color theme="1"/>
        <rFont val="Calibri"/>
        <family val="2"/>
        <scheme val="minor"/>
      </rPr>
      <t xml:space="preserve">G </t>
    </r>
    <r>
      <rPr>
        <sz val="11"/>
        <color theme="1"/>
        <rFont val="Calibri"/>
        <family val="2"/>
        <scheme val="minor"/>
      </rPr>
      <t>= z</t>
    </r>
    <r>
      <rPr>
        <vertAlign val="subscript"/>
        <sz val="11"/>
        <color theme="1"/>
        <rFont val="Calibri"/>
        <family val="2"/>
        <scheme val="minor"/>
      </rPr>
      <t>L</t>
    </r>
  </si>
  <si>
    <r>
      <t>k</t>
    </r>
    <r>
      <rPr>
        <vertAlign val="subscript"/>
        <sz val="16"/>
        <color theme="1"/>
        <rFont val="Calibri"/>
        <family val="2"/>
        <scheme val="minor"/>
      </rPr>
      <t xml:space="preserve">L   </t>
    </r>
    <r>
      <rPr>
        <sz val="16"/>
        <color theme="1"/>
        <rFont val="Calibri"/>
        <family val="2"/>
        <scheme val="minor"/>
      </rPr>
      <t>=</t>
    </r>
  </si>
  <si>
    <r>
      <t>k</t>
    </r>
    <r>
      <rPr>
        <vertAlign val="subscript"/>
        <sz val="16"/>
        <color theme="1"/>
        <rFont val="Calibri"/>
        <family val="2"/>
        <scheme val="minor"/>
      </rPr>
      <t>G</t>
    </r>
  </si>
  <si>
    <t>(matriz rigidez global)</t>
  </si>
  <si>
    <t>Fazer isto em 2 "MMULT"s.</t>
  </si>
  <si>
    <t>Fazer o mesmo para theta=90º = pi/2 rad</t>
  </si>
  <si>
    <t>Dados</t>
  </si>
  <si>
    <t>EA/L</t>
  </si>
  <si>
    <t>12EI/L3</t>
  </si>
  <si>
    <t>6EI/L2</t>
  </si>
  <si>
    <t>4EI/L</t>
  </si>
  <si>
    <r>
      <t>12EI/L</t>
    </r>
    <r>
      <rPr>
        <vertAlign val="superscript"/>
        <sz val="10"/>
        <color theme="1"/>
        <rFont val="Calibri"/>
        <family val="2"/>
        <scheme val="minor"/>
      </rPr>
      <t xml:space="preserve">3 </t>
    </r>
    <r>
      <rPr>
        <sz val="10"/>
        <color theme="1"/>
        <rFont val="Calibri"/>
        <family val="2"/>
        <scheme val="minor"/>
      </rPr>
      <t>=</t>
    </r>
  </si>
  <si>
    <r>
      <t>6EI/L</t>
    </r>
    <r>
      <rPr>
        <vertAlign val="superscript"/>
        <sz val="10"/>
        <color theme="1"/>
        <rFont val="Calibri"/>
        <family val="2"/>
        <scheme val="minor"/>
      </rPr>
      <t xml:space="preserve">2 </t>
    </r>
    <r>
      <rPr>
        <sz val="10"/>
        <color theme="1"/>
        <rFont val="Calibri"/>
        <family val="2"/>
        <scheme val="minor"/>
      </rPr>
      <t>=</t>
    </r>
  </si>
  <si>
    <t>-EA/L</t>
  </si>
  <si>
    <t>-12EI/L3</t>
  </si>
  <si>
    <t>2EI/L</t>
  </si>
  <si>
    <t>-6EI/L2</t>
  </si>
  <si>
    <t>=PI()/2</t>
  </si>
  <si>
    <r>
      <t>Nota</t>
    </r>
    <r>
      <rPr>
        <sz val="11"/>
        <color theme="1"/>
        <rFont val="Calibri"/>
        <family val="2"/>
        <scheme val="minor"/>
      </rPr>
      <t xml:space="preserve">: para escrever pi/2 fazer </t>
    </r>
  </si>
  <si>
    <t>Vetor de forças exteriores</t>
  </si>
  <si>
    <t>Rx?</t>
  </si>
  <si>
    <t>Ry?</t>
  </si>
  <si>
    <t>Esta é uma imagem da matriz rigidez global porqe vamos precisar de a usar, e não a qeremos alterar.</t>
  </si>
  <si>
    <r>
      <t>fazer '= &gt;&gt; selecionar o 1º quadrado da matriz rigidez global (k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) e depois arrastar</t>
    </r>
  </si>
  <si>
    <t>F+Ry2</t>
  </si>
  <si>
    <r>
      <t>F</t>
    </r>
    <r>
      <rPr>
        <vertAlign val="subscript"/>
        <sz val="14"/>
        <color theme="1"/>
        <rFont val="Calibri"/>
        <family val="2"/>
        <scheme val="minor"/>
      </rPr>
      <t>ext</t>
    </r>
    <r>
      <rPr>
        <sz val="14"/>
        <color theme="1"/>
        <rFont val="Calibri"/>
        <family val="2"/>
        <scheme val="minor"/>
      </rPr>
      <t xml:space="preserve"> =</t>
    </r>
  </si>
  <si>
    <t xml:space="preserve"> (forças solicitação)</t>
  </si>
  <si>
    <t>Vetor de forças solicitação</t>
  </si>
  <si>
    <t>Matriz rigidez associada ao ref local.</t>
  </si>
  <si>
    <r>
      <t xml:space="preserve">   x</t>
    </r>
    <r>
      <rPr>
        <vertAlign val="subscript"/>
        <sz val="10"/>
        <color theme="1"/>
        <rFont val="Calibri"/>
        <family val="2"/>
        <scheme val="minor"/>
      </rPr>
      <t>L</t>
    </r>
  </si>
  <si>
    <r>
      <t>T</t>
    </r>
    <r>
      <rPr>
        <vertAlign val="subscript"/>
        <sz val="14"/>
        <color theme="1"/>
        <rFont val="Calibri"/>
        <family val="2"/>
        <scheme val="minor"/>
      </rPr>
      <t>G/L</t>
    </r>
    <r>
      <rPr>
        <sz val="14"/>
        <color theme="1"/>
        <rFont val="Calibri"/>
        <family val="2"/>
        <scheme val="minor"/>
      </rPr>
      <t xml:space="preserve"> = T</t>
    </r>
    <r>
      <rPr>
        <vertAlign val="subscript"/>
        <sz val="14"/>
        <color theme="1"/>
        <rFont val="Calibri"/>
        <family val="2"/>
        <scheme val="minor"/>
      </rPr>
      <t>L/G</t>
    </r>
    <r>
      <rPr>
        <vertAlign val="superscript"/>
        <sz val="14"/>
        <color theme="1"/>
        <rFont val="Calibri"/>
        <family val="2"/>
        <scheme val="minor"/>
      </rPr>
      <t>T</t>
    </r>
  </si>
  <si>
    <t>Agora multiplicando a matriz rigidez global sem os valores altos pelos deslocamentos obtidos vamos obter as forças exteriores</t>
  </si>
  <si>
    <t>Matriz de transformação do ref global para o local</t>
  </si>
  <si>
    <t>Transposta da matriz transformação do ref local para o global</t>
  </si>
  <si>
    <t xml:space="preserve">Como as variáveis Rx, Ry e Mencastramento </t>
  </si>
  <si>
    <t xml:space="preserve">vão multiplicar pelos valores muito peqenos </t>
  </si>
  <si>
    <t xml:space="preserve">da diagonal da matriz inversa, o valor </t>
  </si>
  <si>
    <t>qe se põe aqi é indiferente (desde qe não seja</t>
  </si>
  <si>
    <t>na ordem de grandeza dos valores qe se</t>
  </si>
  <si>
    <t>colocou na diagonal da matriz</t>
  </si>
  <si>
    <t>Introduzindo o valor do ângulo e recalculando a matriz transformação L/G</t>
  </si>
  <si>
    <t>E a transposta qe também vai ser necessária</t>
  </si>
  <si>
    <r>
      <t>Pode-se então calcular a matriz rigidez no ref global (k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)</t>
    </r>
  </si>
  <si>
    <t>Isto é, o produto entre a matriz rigidez e a matriz deslocamentos dá o vetor das forças exteriores a atuar no elemento</t>
  </si>
  <si>
    <r>
      <t>k</t>
    </r>
    <r>
      <rPr>
        <vertAlign val="subscript"/>
        <sz val="14"/>
        <color theme="1"/>
        <rFont val="Calibri"/>
        <family val="2"/>
        <scheme val="minor"/>
      </rPr>
      <t>G      *</t>
    </r>
  </si>
  <si>
    <t>A matriz rigidez já temos, o vetor das forças exteriores é o qe pretendemos determinar e portanto falta saber a matriz deslocamentos</t>
  </si>
  <si>
    <t>A equação fica então</t>
  </si>
  <si>
    <t>d  =</t>
  </si>
  <si>
    <t>d1 = 0</t>
  </si>
  <si>
    <t>d2 = 0</t>
  </si>
  <si>
    <t>d3 = 0</t>
  </si>
  <si>
    <t>d4 ?</t>
  </si>
  <si>
    <t>d5 ?</t>
  </si>
  <si>
    <t>d6 ?</t>
  </si>
  <si>
    <t>Como qeremos os desloc = 0, (lembrar última aula) então damos um valor elevado ao local da diagonal das variáveis correspondentes para na inversa dar aprox. zero</t>
  </si>
  <si>
    <t>d1</t>
  </si>
  <si>
    <t>d2</t>
  </si>
  <si>
    <t>d3</t>
  </si>
  <si>
    <t>d4</t>
  </si>
  <si>
    <t>d5</t>
  </si>
  <si>
    <t>d6</t>
  </si>
  <si>
    <t>k12</t>
  </si>
  <si>
    <t>k13</t>
  </si>
  <si>
    <t>k14</t>
  </si>
  <si>
    <t>k15</t>
  </si>
  <si>
    <t>k16</t>
  </si>
  <si>
    <t>k21</t>
  </si>
  <si>
    <t>k31</t>
  </si>
  <si>
    <t>k41</t>
  </si>
  <si>
    <t>k51</t>
  </si>
  <si>
    <t>k61</t>
  </si>
  <si>
    <t>*</t>
  </si>
  <si>
    <t>Fsol1</t>
  </si>
  <si>
    <t>Fsol2</t>
  </si>
  <si>
    <t>Fsol3</t>
  </si>
  <si>
    <t>Fsol4</t>
  </si>
  <si>
    <t>Fsol5</t>
  </si>
  <si>
    <t>Fsol6</t>
  </si>
  <si>
    <t>?</t>
  </si>
  <si>
    <t>Vetor deslocamentos</t>
  </si>
  <si>
    <t>Vetor Fext</t>
  </si>
  <si>
    <t>Sabemos qe os deslocamentos d1,d2 e d4 vão ser 0</t>
  </si>
  <si>
    <t>A1</t>
  </si>
  <si>
    <t>A2</t>
  </si>
  <si>
    <t>A3</t>
  </si>
  <si>
    <t>B1</t>
  </si>
  <si>
    <t>B2</t>
  </si>
  <si>
    <t>B3</t>
  </si>
  <si>
    <t>FA1</t>
  </si>
  <si>
    <t>FA2</t>
  </si>
  <si>
    <t>FA3</t>
  </si>
  <si>
    <t>FB1</t>
  </si>
  <si>
    <t>FB2</t>
  </si>
  <si>
    <t>FB3</t>
  </si>
  <si>
    <t>Vetor Reacções</t>
  </si>
  <si>
    <t>A</t>
  </si>
  <si>
    <t>B</t>
  </si>
  <si>
    <t>Cálculo intermédio</t>
  </si>
  <si>
    <r>
      <t>d = k</t>
    </r>
    <r>
      <rPr>
        <vertAlign val="subscript"/>
        <sz val="16"/>
        <color theme="1"/>
        <rFont val="Calibri"/>
        <family val="2"/>
        <scheme val="minor"/>
      </rPr>
      <t>G</t>
    </r>
    <r>
      <rPr>
        <vertAlign val="superscript"/>
        <sz val="16"/>
        <color theme="1"/>
        <rFont val="Calibri"/>
        <family val="2"/>
        <scheme val="minor"/>
      </rPr>
      <t>-1</t>
    </r>
    <r>
      <rPr>
        <sz val="16"/>
        <color theme="1"/>
        <rFont val="Calibri"/>
        <family val="2"/>
        <scheme val="minor"/>
      </rPr>
      <t>(+NA)*F</t>
    </r>
    <r>
      <rPr>
        <vertAlign val="subscript"/>
        <sz val="16"/>
        <color theme="1"/>
        <rFont val="Calibri"/>
        <family val="2"/>
        <scheme val="minor"/>
      </rPr>
      <t>sol</t>
    </r>
  </si>
  <si>
    <t>Vamos criar um vetor qe só tem as ações</t>
  </si>
  <si>
    <t>Para determinar o vetor das reações é só lembrar que Fext = Fsol + Freac</t>
  </si>
  <si>
    <t>1. Axar a matriz rigidez global do elemento. Para tal é preciso:</t>
  </si>
  <si>
    <t>2. Determinar o vetor deslocamentos causado pelas forças de solicitação aplicadas ao elemento. Para tal é preciso:</t>
  </si>
  <si>
    <t>Resumo dos passos para a resolução deste problema:</t>
  </si>
  <si>
    <t>3. Determinar as forças de reação a qe estão sujeitos os apoios. Para tal é preciso:</t>
  </si>
  <si>
    <t>Objetivo: determinar as reações nos apoios</t>
  </si>
  <si>
    <r>
      <t xml:space="preserve">  1.3 Fazer a multiplicação  </t>
    </r>
    <r>
      <rPr>
        <b/>
        <sz val="11"/>
        <color theme="1"/>
        <rFont val="Calibri"/>
        <family val="2"/>
        <scheme val="minor"/>
      </rPr>
      <t>k</t>
    </r>
    <r>
      <rPr>
        <b/>
        <vertAlign val="subscript"/>
        <sz val="11"/>
        <color theme="1"/>
        <rFont val="Calibri"/>
        <family val="2"/>
        <scheme val="minor"/>
      </rPr>
      <t>G</t>
    </r>
    <r>
      <rPr>
        <b/>
        <sz val="11"/>
        <color theme="1"/>
        <rFont val="Calibri"/>
        <family val="2"/>
        <scheme val="minor"/>
      </rPr>
      <t xml:space="preserve"> = T</t>
    </r>
    <r>
      <rPr>
        <b/>
        <vertAlign val="subscript"/>
        <sz val="11"/>
        <color theme="1"/>
        <rFont val="Calibri"/>
        <family val="2"/>
        <scheme val="minor"/>
      </rPr>
      <t>L/G</t>
    </r>
    <r>
      <rPr>
        <b/>
        <sz val="11"/>
        <color theme="1"/>
        <rFont val="Calibri"/>
        <family val="2"/>
        <scheme val="minor"/>
      </rPr>
      <t xml:space="preserve"> *k</t>
    </r>
    <r>
      <rPr>
        <b/>
        <vertAlign val="subscript"/>
        <sz val="11"/>
        <color theme="1"/>
        <rFont val="Calibri"/>
        <family val="2"/>
        <scheme val="minor"/>
      </rPr>
      <t>L</t>
    </r>
    <r>
      <rPr>
        <b/>
        <sz val="11"/>
        <color theme="1"/>
        <rFont val="Calibri"/>
        <family val="2"/>
        <scheme val="minor"/>
      </rPr>
      <t>*T</t>
    </r>
    <r>
      <rPr>
        <b/>
        <vertAlign val="subscript"/>
        <sz val="11"/>
        <color theme="1"/>
        <rFont val="Calibri"/>
        <family val="2"/>
        <scheme val="minor"/>
      </rPr>
      <t>L/G</t>
    </r>
    <r>
      <rPr>
        <b/>
        <vertAlign val="superscript"/>
        <sz val="11"/>
        <color theme="1"/>
        <rFont val="Calibri"/>
        <family val="2"/>
        <scheme val="minor"/>
      </rPr>
      <t>T</t>
    </r>
  </si>
  <si>
    <t xml:space="preserve">  2.1 Saber que não vão exister deslocamentos nos locais onde não é possível movimentação (ligações ao exterior) --&gt; ir à matriz rigidez global e por valores altos (1E50) nas diagonais respetivas</t>
  </si>
  <si>
    <t xml:space="preserve">  2.2 Inverter essa matriz</t>
  </si>
  <si>
    <t xml:space="preserve">  2.3 Determinar o vetor de forças de solicitação (isto é, ver as cargas aplicadas ao elemento e pô-las na forma vetorial)</t>
  </si>
  <si>
    <r>
      <t xml:space="preserve">  2.4 Fazer a multiplicação </t>
    </r>
    <r>
      <rPr>
        <b/>
        <sz val="11"/>
        <color theme="1"/>
        <rFont val="Calibri"/>
        <family val="2"/>
        <scheme val="minor"/>
      </rPr>
      <t>d = k</t>
    </r>
    <r>
      <rPr>
        <b/>
        <vertAlign val="subscript"/>
        <sz val="11"/>
        <color theme="1"/>
        <rFont val="Calibri"/>
        <family val="2"/>
        <scheme val="minor"/>
      </rPr>
      <t>G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(+NA)*F</t>
    </r>
    <r>
      <rPr>
        <b/>
        <vertAlign val="subscript"/>
        <sz val="11"/>
        <color theme="1"/>
        <rFont val="Calibri"/>
        <family val="2"/>
        <scheme val="minor"/>
      </rPr>
      <t>sol</t>
    </r>
  </si>
  <si>
    <r>
      <t xml:space="preserve">  3.1 Fazer </t>
    </r>
    <r>
      <rPr>
        <b/>
        <sz val="11"/>
        <color theme="1"/>
        <rFont val="Calibri"/>
        <family val="2"/>
        <scheme val="minor"/>
      </rPr>
      <t>F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= k</t>
    </r>
    <r>
      <rPr>
        <b/>
        <vertAlign val="subscript"/>
        <sz val="11"/>
        <color theme="1"/>
        <rFont val="Calibri"/>
        <family val="2"/>
        <scheme val="minor"/>
      </rPr>
      <t>G</t>
    </r>
    <r>
      <rPr>
        <b/>
        <sz val="11"/>
        <color theme="1"/>
        <rFont val="Calibri"/>
        <family val="2"/>
        <scheme val="minor"/>
      </rPr>
      <t xml:space="preserve"> * d</t>
    </r>
  </si>
  <si>
    <r>
      <t xml:space="preserve">  3.2 Saber qe </t>
    </r>
    <r>
      <rPr>
        <b/>
        <sz val="11"/>
        <color theme="1"/>
        <rFont val="Calibri"/>
        <family val="2"/>
        <scheme val="minor"/>
      </rPr>
      <t>F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= F</t>
    </r>
    <r>
      <rPr>
        <b/>
        <vertAlign val="subscript"/>
        <sz val="11"/>
        <color theme="1"/>
        <rFont val="Calibri"/>
        <family val="2"/>
        <scheme val="minor"/>
      </rPr>
      <t>sol</t>
    </r>
    <r>
      <rPr>
        <b/>
        <sz val="11"/>
        <color theme="1"/>
        <rFont val="Calibri"/>
        <family val="2"/>
        <scheme val="minor"/>
      </rPr>
      <t xml:space="preserve"> + F</t>
    </r>
    <r>
      <rPr>
        <b/>
        <vertAlign val="subscript"/>
        <sz val="11"/>
        <color theme="1"/>
        <rFont val="Calibri"/>
        <family val="2"/>
        <scheme val="minor"/>
      </rPr>
      <t>reac</t>
    </r>
    <r>
      <rPr>
        <vertAlign val="subscript"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. E daí tirar Freac</t>
    </r>
  </si>
  <si>
    <t xml:space="preserve">  1.2 Axar a matriz transformação e a sua transposta</t>
  </si>
  <si>
    <t>(anda junto com o elemento)</t>
  </si>
  <si>
    <t>(independente do elemento)</t>
  </si>
  <si>
    <t>Agora temos de passar a matriz para o ref. global. Para tal é preciso estabelecer a matriz transformação</t>
  </si>
  <si>
    <t>Apontamentos de André D. Ferreira, 2013.</t>
  </si>
  <si>
    <t>www.estudomec.info</t>
  </si>
  <si>
    <t>Mas a matriz qe nós temos não é 3x3, então temos de lhe dar as dimensões convenientes</t>
  </si>
  <si>
    <r>
      <t>k</t>
    </r>
    <r>
      <rPr>
        <vertAlign val="subscript"/>
        <sz val="16"/>
        <color theme="1"/>
        <rFont val="Calibri"/>
        <family val="2"/>
        <scheme val="minor"/>
      </rPr>
      <t>G</t>
    </r>
    <r>
      <rPr>
        <sz val="16"/>
        <color theme="1"/>
        <rFont val="Calibri"/>
        <family val="2"/>
        <scheme val="minor"/>
      </rPr>
      <t xml:space="preserve"> = T</t>
    </r>
    <r>
      <rPr>
        <vertAlign val="subscript"/>
        <sz val="16"/>
        <color theme="1"/>
        <rFont val="Calibri"/>
        <family val="2"/>
        <scheme val="minor"/>
      </rPr>
      <t>L/G</t>
    </r>
    <r>
      <rPr>
        <sz val="16"/>
        <color theme="1"/>
        <rFont val="Calibri"/>
        <family val="2"/>
        <scheme val="minor"/>
      </rPr>
      <t xml:space="preserve"> *k</t>
    </r>
    <r>
      <rPr>
        <vertAlign val="subscript"/>
        <sz val="16"/>
        <color theme="1"/>
        <rFont val="Calibri"/>
        <family val="2"/>
        <scheme val="minor"/>
      </rPr>
      <t>L</t>
    </r>
    <r>
      <rPr>
        <sz val="16"/>
        <color theme="1"/>
        <rFont val="Calibri"/>
        <family val="2"/>
        <scheme val="minor"/>
      </rPr>
      <t>*T</t>
    </r>
    <r>
      <rPr>
        <vertAlign val="subscript"/>
        <sz val="16"/>
        <color theme="1"/>
        <rFont val="Calibri"/>
        <family val="2"/>
        <scheme val="minor"/>
      </rPr>
      <t>G/L</t>
    </r>
  </si>
  <si>
    <r>
      <t>T</t>
    </r>
    <r>
      <rPr>
        <vertAlign val="subscript"/>
        <sz val="11"/>
        <color theme="1"/>
        <rFont val="Calibri"/>
        <family val="2"/>
        <scheme val="minor"/>
      </rPr>
      <t>L/G</t>
    </r>
    <r>
      <rPr>
        <sz val="11"/>
        <color theme="1"/>
        <rFont val="Calibri"/>
        <family val="2"/>
        <scheme val="minor"/>
      </rPr>
      <t xml:space="preserve"> *k</t>
    </r>
    <r>
      <rPr>
        <vertAlign val="subscript"/>
        <sz val="11"/>
        <color theme="1"/>
        <rFont val="Calibri"/>
        <family val="2"/>
        <scheme val="minor"/>
      </rPr>
      <t>L</t>
    </r>
  </si>
  <si>
    <r>
      <t>T</t>
    </r>
    <r>
      <rPr>
        <vertAlign val="subscript"/>
        <sz val="11"/>
        <color theme="1"/>
        <rFont val="Calibri"/>
        <family val="2"/>
        <scheme val="minor"/>
      </rPr>
      <t>L/G</t>
    </r>
    <r>
      <rPr>
        <sz val="11"/>
        <color theme="1"/>
        <rFont val="Calibri"/>
        <family val="2"/>
        <scheme val="minor"/>
      </rPr>
      <t xml:space="preserve"> *k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*T</t>
    </r>
    <r>
      <rPr>
        <vertAlign val="subscript"/>
        <sz val="11"/>
        <color theme="1"/>
        <rFont val="Calibri"/>
        <family val="2"/>
        <scheme val="minor"/>
      </rPr>
      <t>L/G</t>
    </r>
    <r>
      <rPr>
        <vertAlign val="superscript"/>
        <sz val="11"/>
        <color theme="1"/>
        <rFont val="Calibri"/>
        <family val="2"/>
        <scheme val="minor"/>
      </rPr>
      <t>T</t>
    </r>
  </si>
  <si>
    <r>
      <t>O vetor F</t>
    </r>
    <r>
      <rPr>
        <vertAlign val="subscript"/>
        <sz val="11"/>
        <color theme="1"/>
        <rFont val="Calibri"/>
        <family val="2"/>
        <scheme val="minor"/>
      </rPr>
      <t>ext</t>
    </r>
    <r>
      <rPr>
        <sz val="11"/>
        <color theme="1"/>
        <rFont val="Calibri"/>
        <family val="2"/>
        <scheme val="minor"/>
      </rPr>
      <t xml:space="preserve"> inclui todas as forças exteriores, isto é, ações e reações, então para este caso fica, para o ref. global:</t>
    </r>
  </si>
  <si>
    <r>
      <t>F</t>
    </r>
    <r>
      <rPr>
        <vertAlign val="subscript"/>
        <sz val="16"/>
        <color theme="1"/>
        <rFont val="Calibri"/>
        <family val="2"/>
        <scheme val="minor"/>
      </rPr>
      <t xml:space="preserve">ext  </t>
    </r>
    <r>
      <rPr>
        <sz val="16"/>
        <color theme="1"/>
        <rFont val="Calibri"/>
        <family val="2"/>
        <scheme val="minor"/>
      </rPr>
      <t xml:space="preserve">=  K  *  d = </t>
    </r>
  </si>
  <si>
    <t>MMULT vai fazer a multiplicação entre uma matriz 6x6 e uma  6x1 pelo a matriz resultante vai ser 6x1</t>
  </si>
  <si>
    <r>
      <t>m</t>
    </r>
    <r>
      <rPr>
        <vertAlign val="superscript"/>
        <sz val="11"/>
        <rFont val="Calibri"/>
        <family val="2"/>
        <scheme val="minor"/>
      </rPr>
      <t>2</t>
    </r>
  </si>
  <si>
    <r>
      <t>m</t>
    </r>
    <r>
      <rPr>
        <vertAlign val="superscript"/>
        <sz val="11"/>
        <rFont val="Calibri"/>
        <family val="2"/>
        <scheme val="minor"/>
      </rPr>
      <t>4</t>
    </r>
  </si>
  <si>
    <t>Δ   =</t>
  </si>
  <si>
    <r>
      <t>F</t>
    </r>
    <r>
      <rPr>
        <vertAlign val="subscript"/>
        <sz val="16"/>
        <color theme="1"/>
        <rFont val="Calibri"/>
        <family val="2"/>
        <scheme val="minor"/>
      </rPr>
      <t xml:space="preserve">ext   </t>
    </r>
    <r>
      <rPr>
        <sz val="16"/>
        <color theme="1"/>
        <rFont val="Calibri"/>
        <family val="2"/>
        <scheme val="minor"/>
      </rPr>
      <t>=</t>
    </r>
  </si>
  <si>
    <r>
      <t>F</t>
    </r>
    <r>
      <rPr>
        <vertAlign val="subscript"/>
        <sz val="16"/>
        <color theme="1"/>
        <rFont val="Calibri"/>
        <family val="2"/>
        <scheme val="minor"/>
      </rPr>
      <t xml:space="preserve">reac   </t>
    </r>
    <r>
      <rPr>
        <sz val="16"/>
        <color theme="1"/>
        <rFont val="Calibri"/>
        <family val="2"/>
        <scheme val="minor"/>
      </rPr>
      <t>=</t>
    </r>
  </si>
  <si>
    <t xml:space="preserve">  1.1 Axar a matriz rigidez local do elemento</t>
  </si>
  <si>
    <t>1. Axar a matriz rigidez global do elemento.</t>
  </si>
  <si>
    <t>2. Determinar o vetor deslocamentos causado pelas forças de solicitação aplicadas ao elemento.</t>
  </si>
  <si>
    <t xml:space="preserve">3. Determinar as forças de reação a qe estão sujeitos os apoios. </t>
  </si>
  <si>
    <t>Sabendo qe Fext = Fsol + Freac, e sendo as Fsol dadas, é necessário calcular Fext. Estas podem ser tiradas da fórmula em 3.1. matriz rigidez global</t>
  </si>
  <si>
    <r>
      <t>Por sua vez para determinar as Fext é saber a matriz rigidez global (K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) e o vetor de deslocamentos (d).</t>
    </r>
  </si>
  <si>
    <t>Resumo:</t>
  </si>
  <si>
    <t>Passos:</t>
  </si>
  <si>
    <t>Imagem da matriz K global do elemento (NA)</t>
  </si>
  <si>
    <t>(NA) significa matriz acrescida dos números altos (1E50)</t>
  </si>
  <si>
    <t>A matriz rigidez tem de ser calculada primeiro que o vetor deslocamentos porqe para se obter este é preciso saber essa matriz.</t>
  </si>
  <si>
    <r>
      <t>Matriz transformação (T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>) do elemento</t>
    </r>
  </si>
  <si>
    <r>
      <t>Matriz transformação transposta (T</t>
    </r>
    <r>
      <rPr>
        <b/>
        <vertAlign val="subscript"/>
        <sz val="11"/>
        <rFont val="Calibri"/>
        <family val="2"/>
        <scheme val="minor"/>
      </rPr>
      <t>L/G</t>
    </r>
    <r>
      <rPr>
        <b/>
        <vertAlign val="superscript"/>
        <sz val="11"/>
        <rFont val="Calibri"/>
        <family val="2"/>
        <scheme val="minor"/>
      </rPr>
      <t>T</t>
    </r>
    <r>
      <rPr>
        <b/>
        <sz val="11"/>
        <rFont val="Calibri"/>
        <family val="2"/>
        <scheme val="minor"/>
      </rPr>
      <t>) do elemento</t>
    </r>
  </si>
  <si>
    <r>
      <t>Matriz transformação  (T</t>
    </r>
    <r>
      <rPr>
        <b/>
        <vertAlign val="subscript"/>
        <sz val="11"/>
        <rFont val="Calibri"/>
        <family val="2"/>
        <scheme val="minor"/>
      </rPr>
      <t>L/G</t>
    </r>
    <r>
      <rPr>
        <b/>
        <sz val="11"/>
        <rFont val="Calibri"/>
        <family val="2"/>
        <scheme val="minor"/>
      </rPr>
      <t>) (fórmula)</t>
    </r>
  </si>
  <si>
    <r>
      <t>Matriz rigidez local (K</t>
    </r>
    <r>
      <rPr>
        <b/>
        <vertAlign val="subscript"/>
        <sz val="11"/>
        <rFont val="Calibri"/>
        <family val="2"/>
        <scheme val="minor"/>
      </rPr>
      <t>L</t>
    </r>
    <r>
      <rPr>
        <b/>
        <sz val="11"/>
        <rFont val="Calibri"/>
        <family val="2"/>
        <scheme val="minor"/>
      </rPr>
      <t>) do elemento</t>
    </r>
  </si>
  <si>
    <r>
      <t>Matriz rigidez local (K</t>
    </r>
    <r>
      <rPr>
        <b/>
        <vertAlign val="subscript"/>
        <sz val="11"/>
        <rFont val="Calibri"/>
        <family val="2"/>
        <scheme val="minor"/>
      </rPr>
      <t>L</t>
    </r>
    <r>
      <rPr>
        <b/>
        <sz val="11"/>
        <rFont val="Calibri"/>
        <family val="2"/>
        <scheme val="minor"/>
      </rPr>
      <t>) (fórmula)</t>
    </r>
  </si>
  <si>
    <r>
      <t>Matriz rigidez global (K</t>
    </r>
    <r>
      <rPr>
        <b/>
        <vertAlign val="subscript"/>
        <sz val="11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>)</t>
    </r>
    <r>
      <rPr>
        <b/>
        <vertAlign val="subscript"/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do elemento</t>
    </r>
  </si>
  <si>
    <t>Inversa da imagem da matriz K global (NA)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</si>
</sst>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</font>
    <font>
      <sz val="11"/>
      <color rgb="FF00B05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vertAlign val="subscript"/>
      <sz val="16"/>
      <color theme="1"/>
      <name val="Calibri"/>
      <family val="2"/>
      <scheme val="minor"/>
    </font>
    <font>
      <vertAlign val="superscript"/>
      <sz val="16"/>
      <color theme="1"/>
      <name val="Calibri"/>
      <family val="2"/>
      <scheme val="minor"/>
    </font>
    <font>
      <sz val="14"/>
      <color rgb="FF0070C0"/>
      <name val="Calibri"/>
      <family val="2"/>
      <scheme val="minor"/>
    </font>
    <font>
      <vertAlign val="subscript"/>
      <sz val="14"/>
      <color rgb="FF0070C0"/>
      <name val="Calibri"/>
      <family val="2"/>
      <scheme val="minor"/>
    </font>
    <font>
      <sz val="14"/>
      <color rgb="FF00B050"/>
      <name val="Calibri"/>
      <family val="2"/>
      <scheme val="minor"/>
    </font>
    <font>
      <vertAlign val="subscript"/>
      <sz val="14"/>
      <color rgb="FF00B05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6"/>
      <color theme="1"/>
      <name val="Calibri"/>
      <family val="2"/>
    </font>
    <font>
      <vertAlign val="superscript"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vertAlign val="superscript"/>
      <sz val="1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3333"/>
        <bgColor indexed="64"/>
      </patternFill>
    </fill>
    <fill>
      <patternFill patternType="solid">
        <fgColor rgb="FFC2E49C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10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1" fontId="0" fillId="0" borderId="0" xfId="0" applyNumberFormat="1" applyAlignment="1">
      <alignment horizontal="left"/>
    </xf>
    <xf numFmtId="0" fontId="19" fillId="0" borderId="0" xfId="0" applyFont="1"/>
    <xf numFmtId="0" fontId="21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11" fontId="19" fillId="0" borderId="0" xfId="0" applyNumberFormat="1" applyFont="1"/>
    <xf numFmtId="0" fontId="0" fillId="4" borderId="0" xfId="0" applyFill="1" applyBorder="1" applyAlignment="1">
      <alignment horizontal="center"/>
    </xf>
    <xf numFmtId="0" fontId="0" fillId="4" borderId="0" xfId="0" quotePrefix="1" applyFill="1" applyBorder="1" applyAlignment="1">
      <alignment horizontal="center"/>
    </xf>
    <xf numFmtId="0" fontId="0" fillId="4" borderId="0" xfId="0" quotePrefix="1" applyFill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" xfId="0" quotePrefix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quotePrefix="1" applyFill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1" xfId="0" quotePrefix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0" xfId="0" applyFill="1"/>
    <xf numFmtId="11" fontId="0" fillId="10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NumberFormat="1" applyFill="1" applyAlignment="1">
      <alignment horizontal="center"/>
    </xf>
    <xf numFmtId="0" fontId="0" fillId="10" borderId="0" xfId="0" applyFill="1"/>
    <xf numFmtId="0" fontId="18" fillId="9" borderId="0" xfId="0" applyFont="1" applyFill="1" applyBorder="1" applyAlignment="1">
      <alignment horizontal="center"/>
    </xf>
    <xf numFmtId="0" fontId="18" fillId="9" borderId="0" xfId="0" quotePrefix="1" applyFont="1" applyFill="1" applyAlignment="1">
      <alignment horizontal="center"/>
    </xf>
    <xf numFmtId="0" fontId="18" fillId="9" borderId="0" xfId="0" applyFont="1" applyFill="1" applyAlignment="1">
      <alignment horizontal="center"/>
    </xf>
    <xf numFmtId="0" fontId="18" fillId="9" borderId="0" xfId="0" quotePrefix="1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11" fontId="0" fillId="5" borderId="0" xfId="0" applyNumberFormat="1" applyFill="1" applyAlignment="1">
      <alignment horizontal="center"/>
    </xf>
    <xf numFmtId="0" fontId="0" fillId="0" borderId="0" xfId="0" quotePrefix="1"/>
    <xf numFmtId="0" fontId="10" fillId="0" borderId="0" xfId="0" applyFont="1" applyAlignment="1">
      <alignment horizontal="right"/>
    </xf>
    <xf numFmtId="0" fontId="0" fillId="7" borderId="0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11" fontId="18" fillId="9" borderId="0" xfId="0" applyNumberFormat="1" applyFont="1" applyFill="1" applyBorder="1" applyAlignment="1">
      <alignment horizontal="center"/>
    </xf>
    <xf numFmtId="11" fontId="0" fillId="4" borderId="0" xfId="0" applyNumberFormat="1" applyFill="1" applyBorder="1" applyAlignment="1">
      <alignment horizontal="center"/>
    </xf>
    <xf numFmtId="11" fontId="0" fillId="6" borderId="0" xfId="0" applyNumberFormat="1" applyFill="1" applyBorder="1" applyAlignment="1">
      <alignment horizontal="center"/>
    </xf>
    <xf numFmtId="11" fontId="0" fillId="7" borderId="0" xfId="0" applyNumberFormat="1" applyFill="1" applyBorder="1" applyAlignment="1">
      <alignment horizontal="center"/>
    </xf>
    <xf numFmtId="11" fontId="0" fillId="2" borderId="0" xfId="0" applyNumberFormat="1" applyFill="1" applyBorder="1" applyAlignment="1">
      <alignment horizontal="center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/>
    </xf>
    <xf numFmtId="0" fontId="27" fillId="12" borderId="0" xfId="0" applyFont="1" applyFill="1" applyAlignment="1">
      <alignment horizontal="center"/>
    </xf>
    <xf numFmtId="0" fontId="26" fillId="0" borderId="0" xfId="0" applyFont="1"/>
    <xf numFmtId="0" fontId="30" fillId="0" borderId="0" xfId="0" applyFont="1"/>
    <xf numFmtId="11" fontId="19" fillId="14" borderId="0" xfId="0" applyNumberFormat="1" applyFont="1" applyFill="1" applyAlignment="1">
      <alignment horizontal="center"/>
    </xf>
    <xf numFmtId="0" fontId="19" fillId="14" borderId="0" xfId="0" applyFont="1" applyFill="1" applyAlignment="1">
      <alignment horizontal="center"/>
    </xf>
    <xf numFmtId="0" fontId="19" fillId="14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0" fontId="31" fillId="0" borderId="0" xfId="0" applyFont="1"/>
    <xf numFmtId="0" fontId="33" fillId="0" borderId="0" xfId="1" applyFont="1"/>
    <xf numFmtId="0" fontId="0" fillId="14" borderId="0" xfId="0" applyFill="1" applyAlignment="1">
      <alignment horizontal="center"/>
    </xf>
    <xf numFmtId="0" fontId="34" fillId="15" borderId="0" xfId="0" applyFont="1" applyFill="1" applyAlignment="1">
      <alignment horizontal="center"/>
    </xf>
    <xf numFmtId="0" fontId="0" fillId="0" borderId="0" xfId="0" applyAlignment="1"/>
    <xf numFmtId="0" fontId="34" fillId="17" borderId="0" xfId="0" applyFont="1" applyFill="1"/>
    <xf numFmtId="11" fontId="34" fillId="2" borderId="0" xfId="0" applyNumberFormat="1" applyFont="1" applyFill="1" applyAlignment="1">
      <alignment horizontal="center"/>
    </xf>
    <xf numFmtId="0" fontId="0" fillId="17" borderId="0" xfId="0" applyFill="1" applyAlignment="1">
      <alignment horizontal="center"/>
    </xf>
    <xf numFmtId="11" fontId="0" fillId="17" borderId="0" xfId="0" applyNumberFormat="1" applyFill="1" applyAlignment="1">
      <alignment horizontal="center"/>
    </xf>
    <xf numFmtId="0" fontId="34" fillId="18" borderId="0" xfId="0" applyFont="1" applyFill="1" applyAlignment="1">
      <alignment horizontal="center"/>
    </xf>
    <xf numFmtId="0" fontId="35" fillId="18" borderId="0" xfId="0" applyFont="1" applyFill="1" applyAlignment="1">
      <alignment horizontal="center"/>
    </xf>
    <xf numFmtId="11" fontId="0" fillId="14" borderId="0" xfId="0" applyNumberFormat="1" applyFill="1" applyAlignment="1">
      <alignment horizontal="center"/>
    </xf>
    <xf numFmtId="0" fontId="30" fillId="17" borderId="0" xfId="0" applyFont="1" applyFill="1"/>
    <xf numFmtId="0" fontId="0" fillId="17" borderId="0" xfId="0" applyFill="1"/>
    <xf numFmtId="0" fontId="7" fillId="17" borderId="0" xfId="0" applyFont="1" applyFill="1"/>
    <xf numFmtId="0" fontId="37" fillId="0" borderId="0" xfId="0" applyFont="1"/>
    <xf numFmtId="0" fontId="0" fillId="2" borderId="0" xfId="0" applyNumberFormat="1" applyFill="1" applyAlignment="1">
      <alignment horizontal="center"/>
    </xf>
    <xf numFmtId="0" fontId="0" fillId="16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24" fillId="11" borderId="0" xfId="0" applyFont="1" applyFill="1" applyAlignment="1">
      <alignment horizontal="center"/>
    </xf>
    <xf numFmtId="0" fontId="27" fillId="0" borderId="1" xfId="0" applyFont="1" applyBorder="1" applyAlignment="1">
      <alignment horizontal="center"/>
    </xf>
    <xf numFmtId="0" fontId="24" fillId="11" borderId="4" xfId="0" applyFont="1" applyFill="1" applyBorder="1" applyAlignment="1">
      <alignment horizontal="center"/>
    </xf>
    <xf numFmtId="0" fontId="24" fillId="11" borderId="5" xfId="0" applyFont="1" applyFill="1" applyBorder="1" applyAlignment="1">
      <alignment horizontal="center"/>
    </xf>
    <xf numFmtId="0" fontId="24" fillId="11" borderId="6" xfId="0" applyFont="1" applyFill="1" applyBorder="1" applyAlignment="1">
      <alignment horizontal="center"/>
    </xf>
    <xf numFmtId="0" fontId="0" fillId="10" borderId="7" xfId="0" applyNumberFormat="1" applyFill="1" applyBorder="1" applyAlignment="1">
      <alignment horizontal="center"/>
    </xf>
    <xf numFmtId="0" fontId="0" fillId="10" borderId="0" xfId="0" applyNumberFormat="1" applyFill="1" applyBorder="1" applyAlignment="1">
      <alignment horizontal="center"/>
    </xf>
    <xf numFmtId="0" fontId="0" fillId="10" borderId="8" xfId="0" applyNumberFormat="1" applyFill="1" applyBorder="1" applyAlignment="1">
      <alignment horizontal="center"/>
    </xf>
    <xf numFmtId="0" fontId="0" fillId="10" borderId="9" xfId="0" applyNumberFormat="1" applyFill="1" applyBorder="1" applyAlignment="1">
      <alignment horizontal="center"/>
    </xf>
    <xf numFmtId="0" fontId="0" fillId="10" borderId="10" xfId="0" applyNumberFormat="1" applyFill="1" applyBorder="1" applyAlignment="1">
      <alignment horizontal="center"/>
    </xf>
    <xf numFmtId="0" fontId="0" fillId="10" borderId="11" xfId="0" applyNumberFormat="1" applyFill="1" applyBorder="1" applyAlignment="1">
      <alignment horizontal="center"/>
    </xf>
    <xf numFmtId="0" fontId="0" fillId="19" borderId="0" xfId="0" applyFill="1" applyAlignment="1">
      <alignment horizontal="center"/>
    </xf>
    <xf numFmtId="0" fontId="0" fillId="19" borderId="0" xfId="0" quotePrefix="1" applyFill="1" applyAlignment="1">
      <alignment horizont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Medium9"/>
  <colors>
    <mruColors>
      <color rgb="FFC2E49C"/>
      <color rgb="FFAFFDA9"/>
      <color rgb="FF8FFFC2"/>
      <color rgb="FF00C057"/>
      <color rgb="FF007434"/>
      <color rgb="FFFFFF66"/>
      <color rgb="FFFF3333"/>
      <color rgb="FFBDFFDB"/>
      <color rgb="FFFFB7B7"/>
      <color rgb="FF7E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4</xdr:row>
      <xdr:rowOff>95250</xdr:rowOff>
    </xdr:from>
    <xdr:to>
      <xdr:col>2</xdr:col>
      <xdr:colOff>123825</xdr:colOff>
      <xdr:row>7</xdr:row>
      <xdr:rowOff>85725</xdr:rowOff>
    </xdr:to>
    <xdr:cxnSp macro="">
      <xdr:nvCxnSpPr>
        <xdr:cNvPr id="3" name="Straight Connector 2"/>
        <xdr:cNvCxnSpPr/>
      </xdr:nvCxnSpPr>
      <xdr:spPr>
        <a:xfrm flipV="1">
          <a:off x="2171700" y="1047750"/>
          <a:ext cx="1000125" cy="561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114300</xdr:colOff>
      <xdr:row>1</xdr:row>
      <xdr:rowOff>66675</xdr:rowOff>
    </xdr:from>
    <xdr:to>
      <xdr:col>2</xdr:col>
      <xdr:colOff>114300</xdr:colOff>
      <xdr:row>4</xdr:row>
      <xdr:rowOff>0</xdr:rowOff>
    </xdr:to>
    <xdr:cxnSp macro="">
      <xdr:nvCxnSpPr>
        <xdr:cNvPr id="6" name="Straight Arrow Connector 5"/>
        <xdr:cNvCxnSpPr/>
      </xdr:nvCxnSpPr>
      <xdr:spPr>
        <a:xfrm>
          <a:off x="1457325" y="257175"/>
          <a:ext cx="0" cy="5334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161925</xdr:colOff>
      <xdr:row>2</xdr:row>
      <xdr:rowOff>0</xdr:rowOff>
    </xdr:from>
    <xdr:to>
      <xdr:col>2</xdr:col>
      <xdr:colOff>447675</xdr:colOff>
      <xdr:row>5</xdr:row>
      <xdr:rowOff>57150</xdr:rowOff>
    </xdr:to>
    <xdr:cxnSp macro="">
      <xdr:nvCxnSpPr>
        <xdr:cNvPr id="8" name="Curved Connector 7"/>
        <xdr:cNvCxnSpPr/>
      </xdr:nvCxnSpPr>
      <xdr:spPr>
        <a:xfrm rot="16200000" flipH="1">
          <a:off x="3038475" y="742950"/>
          <a:ext cx="628650" cy="285750"/>
        </a:xfrm>
        <a:prstGeom prst="curvedConnector3">
          <a:avLst>
            <a:gd name="adj1" fmla="val 50000"/>
          </a:avLst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200025</xdr:colOff>
      <xdr:row>6</xdr:row>
      <xdr:rowOff>57150</xdr:rowOff>
    </xdr:from>
    <xdr:to>
      <xdr:col>0</xdr:col>
      <xdr:colOff>485775</xdr:colOff>
      <xdr:row>8</xdr:row>
      <xdr:rowOff>76200</xdr:rowOff>
    </xdr:to>
    <xdr:cxnSp macro="">
      <xdr:nvCxnSpPr>
        <xdr:cNvPr id="13" name="Straight Connector 12"/>
        <xdr:cNvCxnSpPr/>
      </xdr:nvCxnSpPr>
      <xdr:spPr>
        <a:xfrm>
          <a:off x="2028825" y="1390650"/>
          <a:ext cx="285750" cy="400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6</xdr:row>
      <xdr:rowOff>161925</xdr:rowOff>
    </xdr:from>
    <xdr:to>
      <xdr:col>1</xdr:col>
      <xdr:colOff>485775</xdr:colOff>
      <xdr:row>6</xdr:row>
      <xdr:rowOff>171450</xdr:rowOff>
    </xdr:to>
    <xdr:cxnSp macro="">
      <xdr:nvCxnSpPr>
        <xdr:cNvPr id="15" name="Straight Connector 14"/>
        <xdr:cNvCxnSpPr/>
      </xdr:nvCxnSpPr>
      <xdr:spPr>
        <a:xfrm>
          <a:off x="2476500" y="1495425"/>
          <a:ext cx="4476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257175</xdr:colOff>
      <xdr:row>5</xdr:row>
      <xdr:rowOff>28575</xdr:rowOff>
    </xdr:from>
    <xdr:to>
      <xdr:col>13</xdr:col>
      <xdr:colOff>657225</xdr:colOff>
      <xdr:row>8</xdr:row>
      <xdr:rowOff>28576</xdr:rowOff>
    </xdr:to>
    <xdr:cxnSp macro="">
      <xdr:nvCxnSpPr>
        <xdr:cNvPr id="18" name="Straight Connector 17"/>
        <xdr:cNvCxnSpPr/>
      </xdr:nvCxnSpPr>
      <xdr:spPr>
        <a:xfrm flipV="1">
          <a:off x="7962900" y="1038225"/>
          <a:ext cx="1028700" cy="57150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95251</xdr:colOff>
      <xdr:row>5</xdr:row>
      <xdr:rowOff>114301</xdr:rowOff>
    </xdr:from>
    <xdr:to>
      <xdr:col>13</xdr:col>
      <xdr:colOff>142876</xdr:colOff>
      <xdr:row>6</xdr:row>
      <xdr:rowOff>57151</xdr:rowOff>
    </xdr:to>
    <xdr:cxnSp macro="">
      <xdr:nvCxnSpPr>
        <xdr:cNvPr id="25" name="Curved Connector 24"/>
        <xdr:cNvCxnSpPr/>
      </xdr:nvCxnSpPr>
      <xdr:spPr>
        <a:xfrm rot="10800000">
          <a:off x="7800976" y="1123951"/>
          <a:ext cx="676275" cy="133350"/>
        </a:xfrm>
        <a:prstGeom prst="curvedConnector3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504826</xdr:colOff>
      <xdr:row>2</xdr:row>
      <xdr:rowOff>76201</xdr:rowOff>
    </xdr:from>
    <xdr:to>
      <xdr:col>14</xdr:col>
      <xdr:colOff>552451</xdr:colOff>
      <xdr:row>3</xdr:row>
      <xdr:rowOff>47626</xdr:rowOff>
    </xdr:to>
    <xdr:cxnSp macro="">
      <xdr:nvCxnSpPr>
        <xdr:cNvPr id="28" name="Curved Connector 27"/>
        <xdr:cNvCxnSpPr/>
      </xdr:nvCxnSpPr>
      <xdr:spPr>
        <a:xfrm rot="10800000">
          <a:off x="5381626" y="266701"/>
          <a:ext cx="657225" cy="161925"/>
        </a:xfrm>
        <a:prstGeom prst="curvedConnector3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200025</xdr:colOff>
      <xdr:row>4</xdr:row>
      <xdr:rowOff>95250</xdr:rowOff>
    </xdr:from>
    <xdr:to>
      <xdr:col>17</xdr:col>
      <xdr:colOff>590550</xdr:colOff>
      <xdr:row>7</xdr:row>
      <xdr:rowOff>85725</xdr:rowOff>
    </xdr:to>
    <xdr:cxnSp macro="">
      <xdr:nvCxnSpPr>
        <xdr:cNvPr id="29" name="Straight Connector 28"/>
        <xdr:cNvCxnSpPr/>
      </xdr:nvCxnSpPr>
      <xdr:spPr>
        <a:xfrm flipV="1">
          <a:off x="6905625" y="857250"/>
          <a:ext cx="1000125" cy="5905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228600</xdr:colOff>
      <xdr:row>7</xdr:row>
      <xdr:rowOff>85725</xdr:rowOff>
    </xdr:from>
    <xdr:to>
      <xdr:col>17</xdr:col>
      <xdr:colOff>133350</xdr:colOff>
      <xdr:row>7</xdr:row>
      <xdr:rowOff>85725</xdr:rowOff>
    </xdr:to>
    <xdr:cxnSp macro="">
      <xdr:nvCxnSpPr>
        <xdr:cNvPr id="31" name="Straight Arrow Connector 30"/>
        <xdr:cNvCxnSpPr/>
      </xdr:nvCxnSpPr>
      <xdr:spPr>
        <a:xfrm>
          <a:off x="6934200" y="1447800"/>
          <a:ext cx="514350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209550</xdr:colOff>
      <xdr:row>4</xdr:row>
      <xdr:rowOff>200025</xdr:rowOff>
    </xdr:from>
    <xdr:to>
      <xdr:col>16</xdr:col>
      <xdr:colOff>219075</xdr:colOff>
      <xdr:row>7</xdr:row>
      <xdr:rowOff>57150</xdr:rowOff>
    </xdr:to>
    <xdr:cxnSp macro="">
      <xdr:nvCxnSpPr>
        <xdr:cNvPr id="33" name="Straight Arrow Connector 32"/>
        <xdr:cNvCxnSpPr/>
      </xdr:nvCxnSpPr>
      <xdr:spPr>
        <a:xfrm flipV="1">
          <a:off x="6915150" y="962025"/>
          <a:ext cx="9525" cy="4572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581025</xdr:colOff>
      <xdr:row>2</xdr:row>
      <xdr:rowOff>28575</xdr:rowOff>
    </xdr:from>
    <xdr:to>
      <xdr:col>17</xdr:col>
      <xdr:colOff>590550</xdr:colOff>
      <xdr:row>4</xdr:row>
      <xdr:rowOff>104775</xdr:rowOff>
    </xdr:to>
    <xdr:cxnSp macro="">
      <xdr:nvCxnSpPr>
        <xdr:cNvPr id="34" name="Straight Arrow Connector 33"/>
        <xdr:cNvCxnSpPr/>
      </xdr:nvCxnSpPr>
      <xdr:spPr>
        <a:xfrm flipV="1">
          <a:off x="7896225" y="409575"/>
          <a:ext cx="9525" cy="4572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561975</xdr:colOff>
      <xdr:row>4</xdr:row>
      <xdr:rowOff>104775</xdr:rowOff>
    </xdr:from>
    <xdr:to>
      <xdr:col>18</xdr:col>
      <xdr:colOff>466725</xdr:colOff>
      <xdr:row>4</xdr:row>
      <xdr:rowOff>104775</xdr:rowOff>
    </xdr:to>
    <xdr:cxnSp macro="">
      <xdr:nvCxnSpPr>
        <xdr:cNvPr id="35" name="Straight Arrow Connector 34"/>
        <xdr:cNvCxnSpPr/>
      </xdr:nvCxnSpPr>
      <xdr:spPr>
        <a:xfrm>
          <a:off x="7877175" y="866775"/>
          <a:ext cx="514350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142875</xdr:colOff>
      <xdr:row>2</xdr:row>
      <xdr:rowOff>9525</xdr:rowOff>
    </xdr:from>
    <xdr:to>
      <xdr:col>19</xdr:col>
      <xdr:colOff>9525</xdr:colOff>
      <xdr:row>4</xdr:row>
      <xdr:rowOff>9525</xdr:rowOff>
    </xdr:to>
    <xdr:cxnSp macro="">
      <xdr:nvCxnSpPr>
        <xdr:cNvPr id="40" name="Curved Connector 39"/>
        <xdr:cNvCxnSpPr/>
      </xdr:nvCxnSpPr>
      <xdr:spPr>
        <a:xfrm rot="10800000">
          <a:off x="8067675" y="390525"/>
          <a:ext cx="476250" cy="381000"/>
        </a:xfrm>
        <a:prstGeom prst="curvedConnector3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352425</xdr:colOff>
      <xdr:row>5</xdr:row>
      <xdr:rowOff>9525</xdr:rowOff>
    </xdr:from>
    <xdr:to>
      <xdr:col>17</xdr:col>
      <xdr:colOff>219075</xdr:colOff>
      <xdr:row>7</xdr:row>
      <xdr:rowOff>9525</xdr:rowOff>
    </xdr:to>
    <xdr:cxnSp macro="">
      <xdr:nvCxnSpPr>
        <xdr:cNvPr id="41" name="Curved Connector 40"/>
        <xdr:cNvCxnSpPr/>
      </xdr:nvCxnSpPr>
      <xdr:spPr>
        <a:xfrm rot="10800000">
          <a:off x="7058025" y="990600"/>
          <a:ext cx="476250" cy="381000"/>
        </a:xfrm>
        <a:prstGeom prst="curvedConnector3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6</xdr:row>
      <xdr:rowOff>57150</xdr:rowOff>
    </xdr:from>
    <xdr:to>
      <xdr:col>0</xdr:col>
      <xdr:colOff>209550</xdr:colOff>
      <xdr:row>7</xdr:row>
      <xdr:rowOff>47625</xdr:rowOff>
    </xdr:to>
    <xdr:cxnSp macro="">
      <xdr:nvCxnSpPr>
        <xdr:cNvPr id="43" name="Straight Connector 42"/>
        <xdr:cNvCxnSpPr/>
      </xdr:nvCxnSpPr>
      <xdr:spPr>
        <a:xfrm>
          <a:off x="190500" y="1257300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285750</xdr:colOff>
      <xdr:row>6</xdr:row>
      <xdr:rowOff>171450</xdr:rowOff>
    </xdr:from>
    <xdr:to>
      <xdr:col>0</xdr:col>
      <xdr:colOff>304800</xdr:colOff>
      <xdr:row>7</xdr:row>
      <xdr:rowOff>161925</xdr:rowOff>
    </xdr:to>
    <xdr:cxnSp macro="">
      <xdr:nvCxnSpPr>
        <xdr:cNvPr id="45" name="Straight Connector 44"/>
        <xdr:cNvCxnSpPr/>
      </xdr:nvCxnSpPr>
      <xdr:spPr>
        <a:xfrm>
          <a:off x="285750" y="1371600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476250</xdr:colOff>
      <xdr:row>8</xdr:row>
      <xdr:rowOff>57150</xdr:rowOff>
    </xdr:from>
    <xdr:to>
      <xdr:col>0</xdr:col>
      <xdr:colOff>495300</xdr:colOff>
      <xdr:row>9</xdr:row>
      <xdr:rowOff>47625</xdr:rowOff>
    </xdr:to>
    <xdr:cxnSp macro="">
      <xdr:nvCxnSpPr>
        <xdr:cNvPr id="46" name="Straight Connector 45"/>
        <xdr:cNvCxnSpPr/>
      </xdr:nvCxnSpPr>
      <xdr:spPr>
        <a:xfrm>
          <a:off x="476250" y="1638300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7</xdr:row>
      <xdr:rowOff>133350</xdr:rowOff>
    </xdr:from>
    <xdr:to>
      <xdr:col>0</xdr:col>
      <xdr:colOff>400050</xdr:colOff>
      <xdr:row>8</xdr:row>
      <xdr:rowOff>123825</xdr:rowOff>
    </xdr:to>
    <xdr:cxnSp macro="">
      <xdr:nvCxnSpPr>
        <xdr:cNvPr id="47" name="Straight Connector 46"/>
        <xdr:cNvCxnSpPr/>
      </xdr:nvCxnSpPr>
      <xdr:spPr>
        <a:xfrm>
          <a:off x="381000" y="1524000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600075</xdr:colOff>
      <xdr:row>11</xdr:row>
      <xdr:rowOff>180974</xdr:rowOff>
    </xdr:from>
    <xdr:to>
      <xdr:col>10</xdr:col>
      <xdr:colOff>9525</xdr:colOff>
      <xdr:row>18</xdr:row>
      <xdr:rowOff>19050</xdr:rowOff>
    </xdr:to>
    <xdr:sp macro="" textlink="">
      <xdr:nvSpPr>
        <xdr:cNvPr id="49" name="Double Bracket 48"/>
        <xdr:cNvSpPr/>
      </xdr:nvSpPr>
      <xdr:spPr>
        <a:xfrm>
          <a:off x="2562225" y="2333624"/>
          <a:ext cx="3848100" cy="1295401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514350</xdr:colOff>
      <xdr:row>25</xdr:row>
      <xdr:rowOff>38100</xdr:rowOff>
    </xdr:from>
    <xdr:to>
      <xdr:col>0</xdr:col>
      <xdr:colOff>533400</xdr:colOff>
      <xdr:row>29</xdr:row>
      <xdr:rowOff>19050</xdr:rowOff>
    </xdr:to>
    <xdr:cxnSp macro="">
      <xdr:nvCxnSpPr>
        <xdr:cNvPr id="51" name="Straight Arrow Connector 50"/>
        <xdr:cNvCxnSpPr/>
      </xdr:nvCxnSpPr>
      <xdr:spPr>
        <a:xfrm flipV="1">
          <a:off x="514350" y="4914900"/>
          <a:ext cx="19050" cy="74295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523875</xdr:colOff>
      <xdr:row>29</xdr:row>
      <xdr:rowOff>0</xdr:rowOff>
    </xdr:from>
    <xdr:to>
      <xdr:col>2</xdr:col>
      <xdr:colOff>190500</xdr:colOff>
      <xdr:row>29</xdr:row>
      <xdr:rowOff>9525</xdr:rowOff>
    </xdr:to>
    <xdr:cxnSp macro="">
      <xdr:nvCxnSpPr>
        <xdr:cNvPr id="53" name="Straight Arrow Connector 52"/>
        <xdr:cNvCxnSpPr/>
      </xdr:nvCxnSpPr>
      <xdr:spPr>
        <a:xfrm flipV="1">
          <a:off x="523875" y="5638800"/>
          <a:ext cx="885825" cy="95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504825</xdr:colOff>
      <xdr:row>27</xdr:row>
      <xdr:rowOff>123825</xdr:rowOff>
    </xdr:from>
    <xdr:to>
      <xdr:col>2</xdr:col>
      <xdr:colOff>66675</xdr:colOff>
      <xdr:row>29</xdr:row>
      <xdr:rowOff>9525</xdr:rowOff>
    </xdr:to>
    <xdr:cxnSp macro="">
      <xdr:nvCxnSpPr>
        <xdr:cNvPr id="55" name="Straight Arrow Connector 54"/>
        <xdr:cNvCxnSpPr/>
      </xdr:nvCxnSpPr>
      <xdr:spPr>
        <a:xfrm flipV="1">
          <a:off x="504825" y="5381625"/>
          <a:ext cx="781050" cy="2667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247650</xdr:colOff>
      <xdr:row>25</xdr:row>
      <xdr:rowOff>85725</xdr:rowOff>
    </xdr:from>
    <xdr:to>
      <xdr:col>0</xdr:col>
      <xdr:colOff>514350</xdr:colOff>
      <xdr:row>29</xdr:row>
      <xdr:rowOff>19050</xdr:rowOff>
    </xdr:to>
    <xdr:cxnSp macro="">
      <xdr:nvCxnSpPr>
        <xdr:cNvPr id="57" name="Straight Arrow Connector 56"/>
        <xdr:cNvCxnSpPr/>
      </xdr:nvCxnSpPr>
      <xdr:spPr>
        <a:xfrm flipH="1" flipV="1">
          <a:off x="247650" y="4962525"/>
          <a:ext cx="266700" cy="6953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228600</xdr:colOff>
      <xdr:row>28</xdr:row>
      <xdr:rowOff>76200</xdr:rowOff>
    </xdr:from>
    <xdr:to>
      <xdr:col>1</xdr:col>
      <xdr:colOff>342900</xdr:colOff>
      <xdr:row>30</xdr:row>
      <xdr:rowOff>19050</xdr:rowOff>
    </xdr:to>
    <xdr:sp macro="" textlink="">
      <xdr:nvSpPr>
        <xdr:cNvPr id="58" name="Arc 57"/>
        <xdr:cNvSpPr/>
      </xdr:nvSpPr>
      <xdr:spPr>
        <a:xfrm>
          <a:off x="838200" y="5743575"/>
          <a:ext cx="114300" cy="361950"/>
        </a:xfrm>
        <a:prstGeom prst="arc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10</xdr:col>
      <xdr:colOff>9525</xdr:colOff>
      <xdr:row>25</xdr:row>
      <xdr:rowOff>0</xdr:rowOff>
    </xdr:from>
    <xdr:to>
      <xdr:col>12</xdr:col>
      <xdr:colOff>619125</xdr:colOff>
      <xdr:row>27</xdr:row>
      <xdr:rowOff>209550</xdr:rowOff>
    </xdr:to>
    <xdr:sp macro="" textlink="">
      <xdr:nvSpPr>
        <xdr:cNvPr id="59" name="Double Bracket 58"/>
        <xdr:cNvSpPr/>
      </xdr:nvSpPr>
      <xdr:spPr>
        <a:xfrm>
          <a:off x="6410325" y="4981575"/>
          <a:ext cx="1914525" cy="6667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8</xdr:col>
      <xdr:colOff>152400</xdr:colOff>
      <xdr:row>25</xdr:row>
      <xdr:rowOff>9525</xdr:rowOff>
    </xdr:from>
    <xdr:to>
      <xdr:col>8</xdr:col>
      <xdr:colOff>495300</xdr:colOff>
      <xdr:row>28</xdr:row>
      <xdr:rowOff>28575</xdr:rowOff>
    </xdr:to>
    <xdr:sp macro="" textlink="">
      <xdr:nvSpPr>
        <xdr:cNvPr id="60" name="Double Bracket 59"/>
        <xdr:cNvSpPr/>
      </xdr:nvSpPr>
      <xdr:spPr>
        <a:xfrm>
          <a:off x="5286375" y="4991100"/>
          <a:ext cx="342900" cy="7048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152400</xdr:colOff>
      <xdr:row>25</xdr:row>
      <xdr:rowOff>9525</xdr:rowOff>
    </xdr:from>
    <xdr:to>
      <xdr:col>13</xdr:col>
      <xdr:colOff>485775</xdr:colOff>
      <xdr:row>28</xdr:row>
      <xdr:rowOff>9525</xdr:rowOff>
    </xdr:to>
    <xdr:sp macro="" textlink="">
      <xdr:nvSpPr>
        <xdr:cNvPr id="61" name="Double Bracket 60"/>
        <xdr:cNvSpPr/>
      </xdr:nvSpPr>
      <xdr:spPr>
        <a:xfrm>
          <a:off x="8486775" y="4991100"/>
          <a:ext cx="333375" cy="6858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600075</xdr:colOff>
      <xdr:row>34</xdr:row>
      <xdr:rowOff>180975</xdr:rowOff>
    </xdr:from>
    <xdr:to>
      <xdr:col>10</xdr:col>
      <xdr:colOff>9525</xdr:colOff>
      <xdr:row>41</xdr:row>
      <xdr:rowOff>0</xdr:rowOff>
    </xdr:to>
    <xdr:sp macro="" textlink="">
      <xdr:nvSpPr>
        <xdr:cNvPr id="64" name="Double Bracket 63"/>
        <xdr:cNvSpPr/>
      </xdr:nvSpPr>
      <xdr:spPr>
        <a:xfrm>
          <a:off x="2466975" y="7029450"/>
          <a:ext cx="3848100" cy="1238250"/>
        </a:xfrm>
        <a:prstGeom prst="bracketPair">
          <a:avLst>
            <a:gd name="adj" fmla="val 11905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10</xdr:col>
      <xdr:colOff>57150</xdr:colOff>
      <xdr:row>35</xdr:row>
      <xdr:rowOff>19050</xdr:rowOff>
    </xdr:from>
    <xdr:to>
      <xdr:col>11</xdr:col>
      <xdr:colOff>0</xdr:colOff>
      <xdr:row>41</xdr:row>
      <xdr:rowOff>9525</xdr:rowOff>
    </xdr:to>
    <xdr:sp macro="" textlink="">
      <xdr:nvSpPr>
        <xdr:cNvPr id="65" name="Double Bracket 64"/>
        <xdr:cNvSpPr/>
      </xdr:nvSpPr>
      <xdr:spPr>
        <a:xfrm>
          <a:off x="6362700" y="7058025"/>
          <a:ext cx="590550" cy="1219200"/>
        </a:xfrm>
        <a:prstGeom prst="bracketPair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19051</xdr:colOff>
      <xdr:row>35</xdr:row>
      <xdr:rowOff>9525</xdr:rowOff>
    </xdr:from>
    <xdr:to>
      <xdr:col>2</xdr:col>
      <xdr:colOff>457201</xdr:colOff>
      <xdr:row>41</xdr:row>
      <xdr:rowOff>0</xdr:rowOff>
    </xdr:to>
    <xdr:sp macro="" textlink="">
      <xdr:nvSpPr>
        <xdr:cNvPr id="66" name="Double Bracket 65"/>
        <xdr:cNvSpPr/>
      </xdr:nvSpPr>
      <xdr:spPr>
        <a:xfrm>
          <a:off x="1419226" y="7048500"/>
          <a:ext cx="438150" cy="12192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9525</xdr:colOff>
      <xdr:row>48</xdr:row>
      <xdr:rowOff>9525</xdr:rowOff>
    </xdr:from>
    <xdr:to>
      <xdr:col>9</xdr:col>
      <xdr:colOff>600075</xdr:colOff>
      <xdr:row>54</xdr:row>
      <xdr:rowOff>0</xdr:rowOff>
    </xdr:to>
    <xdr:sp macro="" textlink="">
      <xdr:nvSpPr>
        <xdr:cNvPr id="73" name="Double Bracket 72"/>
        <xdr:cNvSpPr/>
      </xdr:nvSpPr>
      <xdr:spPr>
        <a:xfrm>
          <a:off x="2590800" y="9677400"/>
          <a:ext cx="3790950" cy="1257300"/>
        </a:xfrm>
        <a:prstGeom prst="bracketPair">
          <a:avLst>
            <a:gd name="adj" fmla="val 9033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9525</xdr:colOff>
      <xdr:row>48</xdr:row>
      <xdr:rowOff>9525</xdr:rowOff>
    </xdr:from>
    <xdr:to>
      <xdr:col>18</xdr:col>
      <xdr:colOff>600075</xdr:colOff>
      <xdr:row>53</xdr:row>
      <xdr:rowOff>180975</xdr:rowOff>
    </xdr:to>
    <xdr:sp macro="" textlink="">
      <xdr:nvSpPr>
        <xdr:cNvPr id="74" name="Double Bracket 73"/>
        <xdr:cNvSpPr/>
      </xdr:nvSpPr>
      <xdr:spPr>
        <a:xfrm>
          <a:off x="8343900" y="9677400"/>
          <a:ext cx="3771900" cy="1247775"/>
        </a:xfrm>
        <a:prstGeom prst="bracketPair">
          <a:avLst>
            <a:gd name="adj" fmla="val 935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400049</xdr:colOff>
      <xdr:row>61</xdr:row>
      <xdr:rowOff>42863</xdr:rowOff>
    </xdr:from>
    <xdr:to>
      <xdr:col>4</xdr:col>
      <xdr:colOff>409574</xdr:colOff>
      <xdr:row>61</xdr:row>
      <xdr:rowOff>95250</xdr:rowOff>
    </xdr:to>
    <xdr:sp macro="" textlink="">
      <xdr:nvSpPr>
        <xdr:cNvPr id="75" name="Left Bracket 74"/>
        <xdr:cNvSpPr/>
      </xdr:nvSpPr>
      <xdr:spPr>
        <a:xfrm rot="16200000">
          <a:off x="683418" y="12084844"/>
          <a:ext cx="52387" cy="619125"/>
        </a:xfrm>
        <a:prstGeom prst="leftBracket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361954</xdr:colOff>
      <xdr:row>61</xdr:row>
      <xdr:rowOff>133348</xdr:rowOff>
    </xdr:from>
    <xdr:to>
      <xdr:col>5</xdr:col>
      <xdr:colOff>209551</xdr:colOff>
      <xdr:row>62</xdr:row>
      <xdr:rowOff>0</xdr:rowOff>
    </xdr:to>
    <xdr:sp macro="" textlink="">
      <xdr:nvSpPr>
        <xdr:cNvPr id="76" name="Left Bracket 75"/>
        <xdr:cNvSpPr/>
      </xdr:nvSpPr>
      <xdr:spPr>
        <a:xfrm rot="16200000">
          <a:off x="2857502" y="11991975"/>
          <a:ext cx="57152" cy="1123947"/>
        </a:xfrm>
        <a:prstGeom prst="leftBracket">
          <a:avLst/>
        </a:prstGeom>
        <a:ln>
          <a:solidFill>
            <a:srgbClr val="00B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rgbClr val="00B050"/>
            </a:solidFill>
          </a:endParaRPr>
        </a:p>
      </xdr:txBody>
    </xdr:sp>
    <xdr:clientData/>
  </xdr:twoCellAnchor>
  <xdr:twoCellAnchor>
    <xdr:from>
      <xdr:col>7</xdr:col>
      <xdr:colOff>142875</xdr:colOff>
      <xdr:row>67</xdr:row>
      <xdr:rowOff>133350</xdr:rowOff>
    </xdr:from>
    <xdr:to>
      <xdr:col>8</xdr:col>
      <xdr:colOff>409575</xdr:colOff>
      <xdr:row>67</xdr:row>
      <xdr:rowOff>238125</xdr:rowOff>
    </xdr:to>
    <xdr:sp macro="" textlink="">
      <xdr:nvSpPr>
        <xdr:cNvPr id="77" name="Right Arrow 76"/>
        <xdr:cNvSpPr/>
      </xdr:nvSpPr>
      <xdr:spPr>
        <a:xfrm>
          <a:off x="4572000" y="13754100"/>
          <a:ext cx="876300" cy="104775"/>
        </a:xfrm>
        <a:prstGeom prst="righ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chemeClr val="bg2">
                <a:lumMod val="25000"/>
              </a:schemeClr>
            </a:solidFill>
          </a:endParaRPr>
        </a:p>
      </xdr:txBody>
    </xdr:sp>
    <xdr:clientData/>
  </xdr:twoCellAnchor>
  <xdr:twoCellAnchor>
    <xdr:from>
      <xdr:col>0</xdr:col>
      <xdr:colOff>590550</xdr:colOff>
      <xdr:row>64</xdr:row>
      <xdr:rowOff>228600</xdr:rowOff>
    </xdr:from>
    <xdr:to>
      <xdr:col>7</xdr:col>
      <xdr:colOff>19049</xdr:colOff>
      <xdr:row>71</xdr:row>
      <xdr:rowOff>19050</xdr:rowOff>
    </xdr:to>
    <xdr:sp macro="" textlink="">
      <xdr:nvSpPr>
        <xdr:cNvPr id="78" name="Double Bracket 77"/>
        <xdr:cNvSpPr/>
      </xdr:nvSpPr>
      <xdr:spPr>
        <a:xfrm>
          <a:off x="590550" y="13230225"/>
          <a:ext cx="3857624" cy="1285875"/>
        </a:xfrm>
        <a:prstGeom prst="bracketPair">
          <a:avLst>
            <a:gd name="adj" fmla="val 9033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8</xdr:col>
      <xdr:colOff>638175</xdr:colOff>
      <xdr:row>65</xdr:row>
      <xdr:rowOff>1</xdr:rowOff>
    </xdr:from>
    <xdr:to>
      <xdr:col>15</xdr:col>
      <xdr:colOff>5861</xdr:colOff>
      <xdr:row>71</xdr:row>
      <xdr:rowOff>1</xdr:rowOff>
    </xdr:to>
    <xdr:sp macro="" textlink="">
      <xdr:nvSpPr>
        <xdr:cNvPr id="79" name="Double Bracket 78"/>
        <xdr:cNvSpPr/>
      </xdr:nvSpPr>
      <xdr:spPr>
        <a:xfrm>
          <a:off x="5676900" y="13239751"/>
          <a:ext cx="3863486" cy="1257300"/>
        </a:xfrm>
        <a:prstGeom prst="bracketPair">
          <a:avLst>
            <a:gd name="adj" fmla="val 9033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11</xdr:col>
      <xdr:colOff>609600</xdr:colOff>
      <xdr:row>6</xdr:row>
      <xdr:rowOff>19050</xdr:rowOff>
    </xdr:from>
    <xdr:to>
      <xdr:col>12</xdr:col>
      <xdr:colOff>238126</xdr:colOff>
      <xdr:row>8</xdr:row>
      <xdr:rowOff>1</xdr:rowOff>
    </xdr:to>
    <xdr:cxnSp macro="">
      <xdr:nvCxnSpPr>
        <xdr:cNvPr id="81" name="Straight Arrow Connector 80"/>
        <xdr:cNvCxnSpPr/>
      </xdr:nvCxnSpPr>
      <xdr:spPr>
        <a:xfrm flipH="1" flipV="1">
          <a:off x="7658100" y="1219200"/>
          <a:ext cx="285751" cy="36195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219075</xdr:colOff>
      <xdr:row>6</xdr:row>
      <xdr:rowOff>133350</xdr:rowOff>
    </xdr:from>
    <xdr:to>
      <xdr:col>13</xdr:col>
      <xdr:colOff>9525</xdr:colOff>
      <xdr:row>8</xdr:row>
      <xdr:rowOff>1</xdr:rowOff>
    </xdr:to>
    <xdr:cxnSp macro="">
      <xdr:nvCxnSpPr>
        <xdr:cNvPr id="83" name="Straight Arrow Connector 82"/>
        <xdr:cNvCxnSpPr/>
      </xdr:nvCxnSpPr>
      <xdr:spPr>
        <a:xfrm flipV="1">
          <a:off x="7829550" y="1333500"/>
          <a:ext cx="419100" cy="24765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400050</xdr:colOff>
      <xdr:row>3</xdr:row>
      <xdr:rowOff>57150</xdr:rowOff>
    </xdr:from>
    <xdr:to>
      <xdr:col>14</xdr:col>
      <xdr:colOff>9526</xdr:colOff>
      <xdr:row>4</xdr:row>
      <xdr:rowOff>200026</xdr:rowOff>
    </xdr:to>
    <xdr:cxnSp macro="">
      <xdr:nvCxnSpPr>
        <xdr:cNvPr id="85" name="Straight Arrow Connector 84"/>
        <xdr:cNvCxnSpPr/>
      </xdr:nvCxnSpPr>
      <xdr:spPr>
        <a:xfrm flipH="1" flipV="1">
          <a:off x="8648700" y="628650"/>
          <a:ext cx="285751" cy="36195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666750</xdr:colOff>
      <xdr:row>3</xdr:row>
      <xdr:rowOff>161925</xdr:rowOff>
    </xdr:from>
    <xdr:to>
      <xdr:col>14</xdr:col>
      <xdr:colOff>390525</xdr:colOff>
      <xdr:row>4</xdr:row>
      <xdr:rowOff>200025</xdr:rowOff>
    </xdr:to>
    <xdr:cxnSp macro="">
      <xdr:nvCxnSpPr>
        <xdr:cNvPr id="86" name="Straight Arrow Connector 85"/>
        <xdr:cNvCxnSpPr/>
      </xdr:nvCxnSpPr>
      <xdr:spPr>
        <a:xfrm flipV="1">
          <a:off x="8915400" y="733425"/>
          <a:ext cx="400050" cy="25717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342900</xdr:colOff>
      <xdr:row>89</xdr:row>
      <xdr:rowOff>95250</xdr:rowOff>
    </xdr:from>
    <xdr:to>
      <xdr:col>2</xdr:col>
      <xdr:colOff>123825</xdr:colOff>
      <xdr:row>92</xdr:row>
      <xdr:rowOff>85725</xdr:rowOff>
    </xdr:to>
    <xdr:cxnSp macro="">
      <xdr:nvCxnSpPr>
        <xdr:cNvPr id="96" name="Straight Connector 95"/>
        <xdr:cNvCxnSpPr/>
      </xdr:nvCxnSpPr>
      <xdr:spPr>
        <a:xfrm flipV="1">
          <a:off x="342900" y="885825"/>
          <a:ext cx="1038225" cy="5905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95250</xdr:colOff>
      <xdr:row>86</xdr:row>
      <xdr:rowOff>104775</xdr:rowOff>
    </xdr:from>
    <xdr:to>
      <xdr:col>2</xdr:col>
      <xdr:colOff>95250</xdr:colOff>
      <xdr:row>89</xdr:row>
      <xdr:rowOff>38100</xdr:rowOff>
    </xdr:to>
    <xdr:cxnSp macro="">
      <xdr:nvCxnSpPr>
        <xdr:cNvPr id="97" name="Straight Arrow Connector 96"/>
        <xdr:cNvCxnSpPr/>
      </xdr:nvCxnSpPr>
      <xdr:spPr>
        <a:xfrm>
          <a:off x="1438275" y="17592675"/>
          <a:ext cx="0" cy="5048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161925</xdr:colOff>
      <xdr:row>87</xdr:row>
      <xdr:rowOff>0</xdr:rowOff>
    </xdr:from>
    <xdr:to>
      <xdr:col>2</xdr:col>
      <xdr:colOff>447675</xdr:colOff>
      <xdr:row>90</xdr:row>
      <xdr:rowOff>57150</xdr:rowOff>
    </xdr:to>
    <xdr:cxnSp macro="">
      <xdr:nvCxnSpPr>
        <xdr:cNvPr id="98" name="Curved Connector 97"/>
        <xdr:cNvCxnSpPr/>
      </xdr:nvCxnSpPr>
      <xdr:spPr>
        <a:xfrm rot="16200000" flipH="1">
          <a:off x="1219200" y="581025"/>
          <a:ext cx="685800" cy="285750"/>
        </a:xfrm>
        <a:prstGeom prst="curvedConnector3">
          <a:avLst>
            <a:gd name="adj1" fmla="val 50000"/>
          </a:avLst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200025</xdr:colOff>
      <xdr:row>91</xdr:row>
      <xdr:rowOff>57150</xdr:rowOff>
    </xdr:from>
    <xdr:to>
      <xdr:col>0</xdr:col>
      <xdr:colOff>485775</xdr:colOff>
      <xdr:row>93</xdr:row>
      <xdr:rowOff>76200</xdr:rowOff>
    </xdr:to>
    <xdr:cxnSp macro="">
      <xdr:nvCxnSpPr>
        <xdr:cNvPr id="99" name="Straight Connector 98"/>
        <xdr:cNvCxnSpPr/>
      </xdr:nvCxnSpPr>
      <xdr:spPr>
        <a:xfrm>
          <a:off x="200025" y="1257300"/>
          <a:ext cx="285750" cy="400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91</xdr:row>
      <xdr:rowOff>161925</xdr:rowOff>
    </xdr:from>
    <xdr:to>
      <xdr:col>1</xdr:col>
      <xdr:colOff>485775</xdr:colOff>
      <xdr:row>91</xdr:row>
      <xdr:rowOff>171450</xdr:rowOff>
    </xdr:to>
    <xdr:cxnSp macro="">
      <xdr:nvCxnSpPr>
        <xdr:cNvPr id="100" name="Straight Connector 99"/>
        <xdr:cNvCxnSpPr/>
      </xdr:nvCxnSpPr>
      <xdr:spPr>
        <a:xfrm>
          <a:off x="647700" y="1362075"/>
          <a:ext cx="4476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91</xdr:row>
      <xdr:rowOff>66675</xdr:rowOff>
    </xdr:from>
    <xdr:to>
      <xdr:col>0</xdr:col>
      <xdr:colOff>209550</xdr:colOff>
      <xdr:row>92</xdr:row>
      <xdr:rowOff>57150</xdr:rowOff>
    </xdr:to>
    <xdr:cxnSp macro="">
      <xdr:nvCxnSpPr>
        <xdr:cNvPr id="101" name="Straight Connector 100"/>
        <xdr:cNvCxnSpPr/>
      </xdr:nvCxnSpPr>
      <xdr:spPr>
        <a:xfrm>
          <a:off x="190500" y="1266825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285750</xdr:colOff>
      <xdr:row>91</xdr:row>
      <xdr:rowOff>152400</xdr:rowOff>
    </xdr:from>
    <xdr:to>
      <xdr:col>0</xdr:col>
      <xdr:colOff>304800</xdr:colOff>
      <xdr:row>92</xdr:row>
      <xdr:rowOff>142875</xdr:rowOff>
    </xdr:to>
    <xdr:cxnSp macro="">
      <xdr:nvCxnSpPr>
        <xdr:cNvPr id="102" name="Straight Connector 101"/>
        <xdr:cNvCxnSpPr/>
      </xdr:nvCxnSpPr>
      <xdr:spPr>
        <a:xfrm>
          <a:off x="285750" y="1352550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457200</xdr:colOff>
      <xdr:row>93</xdr:row>
      <xdr:rowOff>47625</xdr:rowOff>
    </xdr:from>
    <xdr:to>
      <xdr:col>0</xdr:col>
      <xdr:colOff>476250</xdr:colOff>
      <xdr:row>94</xdr:row>
      <xdr:rowOff>38100</xdr:rowOff>
    </xdr:to>
    <xdr:cxnSp macro="">
      <xdr:nvCxnSpPr>
        <xdr:cNvPr id="103" name="Straight Connector 102"/>
        <xdr:cNvCxnSpPr/>
      </xdr:nvCxnSpPr>
      <xdr:spPr>
        <a:xfrm>
          <a:off x="457200" y="1628775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92</xdr:row>
      <xdr:rowOff>142875</xdr:rowOff>
    </xdr:from>
    <xdr:to>
      <xdr:col>0</xdr:col>
      <xdr:colOff>400050</xdr:colOff>
      <xdr:row>93</xdr:row>
      <xdr:rowOff>133350</xdr:rowOff>
    </xdr:to>
    <xdr:cxnSp macro="">
      <xdr:nvCxnSpPr>
        <xdr:cNvPr id="104" name="Straight Connector 103"/>
        <xdr:cNvCxnSpPr/>
      </xdr:nvCxnSpPr>
      <xdr:spPr>
        <a:xfrm>
          <a:off x="381000" y="1533525"/>
          <a:ext cx="19050" cy="180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619124</xdr:colOff>
      <xdr:row>88</xdr:row>
      <xdr:rowOff>180974</xdr:rowOff>
    </xdr:from>
    <xdr:to>
      <xdr:col>6</xdr:col>
      <xdr:colOff>657224</xdr:colOff>
      <xdr:row>94</xdr:row>
      <xdr:rowOff>257174</xdr:rowOff>
    </xdr:to>
    <xdr:sp macro="" textlink="">
      <xdr:nvSpPr>
        <xdr:cNvPr id="105" name="Double Bracket 104"/>
        <xdr:cNvSpPr/>
      </xdr:nvSpPr>
      <xdr:spPr>
        <a:xfrm>
          <a:off x="3762374" y="18145124"/>
          <a:ext cx="657225" cy="12858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11</xdr:col>
      <xdr:colOff>647700</xdr:colOff>
      <xdr:row>95</xdr:row>
      <xdr:rowOff>180975</xdr:rowOff>
    </xdr:from>
    <xdr:to>
      <xdr:col>12</xdr:col>
      <xdr:colOff>619125</xdr:colOff>
      <xdr:row>102</xdr:row>
      <xdr:rowOff>19050</xdr:rowOff>
    </xdr:to>
    <xdr:sp macro="" textlink="">
      <xdr:nvSpPr>
        <xdr:cNvPr id="106" name="Double Bracket 105"/>
        <xdr:cNvSpPr/>
      </xdr:nvSpPr>
      <xdr:spPr>
        <a:xfrm>
          <a:off x="7600950" y="19611975"/>
          <a:ext cx="628650" cy="12382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19050</xdr:colOff>
      <xdr:row>96</xdr:row>
      <xdr:rowOff>9525</xdr:rowOff>
    </xdr:from>
    <xdr:to>
      <xdr:col>5</xdr:col>
      <xdr:colOff>0</xdr:colOff>
      <xdr:row>102</xdr:row>
      <xdr:rowOff>0</xdr:rowOff>
    </xdr:to>
    <xdr:sp macro="" textlink="">
      <xdr:nvSpPr>
        <xdr:cNvPr id="107" name="Double Bracket 106"/>
        <xdr:cNvSpPr/>
      </xdr:nvSpPr>
      <xdr:spPr>
        <a:xfrm>
          <a:off x="2505075" y="19631025"/>
          <a:ext cx="638175" cy="12001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209550</xdr:colOff>
      <xdr:row>98</xdr:row>
      <xdr:rowOff>161925</xdr:rowOff>
    </xdr:from>
    <xdr:to>
      <xdr:col>1</xdr:col>
      <xdr:colOff>742950</xdr:colOff>
      <xdr:row>103</xdr:row>
      <xdr:rowOff>114301</xdr:rowOff>
    </xdr:to>
    <xdr:cxnSp macro="">
      <xdr:nvCxnSpPr>
        <xdr:cNvPr id="111" name="Straight Arrow Connector 110"/>
        <xdr:cNvCxnSpPr/>
      </xdr:nvCxnSpPr>
      <xdr:spPr>
        <a:xfrm flipV="1">
          <a:off x="819150" y="20164425"/>
          <a:ext cx="533400" cy="97155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96</xdr:row>
      <xdr:rowOff>0</xdr:rowOff>
    </xdr:from>
    <xdr:to>
      <xdr:col>3</xdr:col>
      <xdr:colOff>1</xdr:colOff>
      <xdr:row>102</xdr:row>
      <xdr:rowOff>0</xdr:rowOff>
    </xdr:to>
    <xdr:sp macro="" textlink="">
      <xdr:nvSpPr>
        <xdr:cNvPr id="112" name="Double Bracket 111"/>
        <xdr:cNvSpPr/>
      </xdr:nvSpPr>
      <xdr:spPr>
        <a:xfrm>
          <a:off x="1409700" y="19621500"/>
          <a:ext cx="457201" cy="12096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8</xdr:col>
      <xdr:colOff>19050</xdr:colOff>
      <xdr:row>89</xdr:row>
      <xdr:rowOff>9525</xdr:rowOff>
    </xdr:from>
    <xdr:to>
      <xdr:col>9</xdr:col>
      <xdr:colOff>9525</xdr:colOff>
      <xdr:row>94</xdr:row>
      <xdr:rowOff>247650</xdr:rowOff>
    </xdr:to>
    <xdr:sp macro="" textlink="">
      <xdr:nvSpPr>
        <xdr:cNvPr id="113" name="Double Bracket 112"/>
        <xdr:cNvSpPr/>
      </xdr:nvSpPr>
      <xdr:spPr>
        <a:xfrm>
          <a:off x="5057775" y="18164175"/>
          <a:ext cx="638175" cy="12573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</xdr:colOff>
      <xdr:row>108</xdr:row>
      <xdr:rowOff>180975</xdr:rowOff>
    </xdr:from>
    <xdr:to>
      <xdr:col>9</xdr:col>
      <xdr:colOff>9526</xdr:colOff>
      <xdr:row>115</xdr:row>
      <xdr:rowOff>0</xdr:rowOff>
    </xdr:to>
    <xdr:sp macro="" textlink="">
      <xdr:nvSpPr>
        <xdr:cNvPr id="115" name="Double Bracket 114"/>
        <xdr:cNvSpPr/>
      </xdr:nvSpPr>
      <xdr:spPr>
        <a:xfrm>
          <a:off x="1866901" y="22193250"/>
          <a:ext cx="3829050" cy="127635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9</xdr:col>
      <xdr:colOff>276225</xdr:colOff>
      <xdr:row>111</xdr:row>
      <xdr:rowOff>285750</xdr:rowOff>
    </xdr:from>
    <xdr:to>
      <xdr:col>10</xdr:col>
      <xdr:colOff>533400</xdr:colOff>
      <xdr:row>112</xdr:row>
      <xdr:rowOff>161925</xdr:rowOff>
    </xdr:to>
    <xdr:sp macro="" textlink="">
      <xdr:nvSpPr>
        <xdr:cNvPr id="117" name="Right Arrow 116"/>
        <xdr:cNvSpPr/>
      </xdr:nvSpPr>
      <xdr:spPr>
        <a:xfrm>
          <a:off x="5972175" y="22498050"/>
          <a:ext cx="876300" cy="190500"/>
        </a:xfrm>
        <a:prstGeom prst="righ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chemeClr val="bg2">
                <a:lumMod val="25000"/>
              </a:schemeClr>
            </a:solidFill>
          </a:endParaRPr>
        </a:p>
      </xdr:txBody>
    </xdr:sp>
    <xdr:clientData/>
  </xdr:twoCellAnchor>
  <xdr:twoCellAnchor>
    <xdr:from>
      <xdr:col>9</xdr:col>
      <xdr:colOff>76200</xdr:colOff>
      <xdr:row>106</xdr:row>
      <xdr:rowOff>47625</xdr:rowOff>
    </xdr:from>
    <xdr:to>
      <xdr:col>10</xdr:col>
      <xdr:colOff>619125</xdr:colOff>
      <xdr:row>108</xdr:row>
      <xdr:rowOff>95250</xdr:rowOff>
    </xdr:to>
    <xdr:cxnSp macro="">
      <xdr:nvCxnSpPr>
        <xdr:cNvPr id="119" name="Straight Arrow Connector 118"/>
        <xdr:cNvCxnSpPr/>
      </xdr:nvCxnSpPr>
      <xdr:spPr>
        <a:xfrm flipH="1">
          <a:off x="5772150" y="21307425"/>
          <a:ext cx="1162050" cy="4286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266700</xdr:colOff>
      <xdr:row>110</xdr:row>
      <xdr:rowOff>0</xdr:rowOff>
    </xdr:from>
    <xdr:to>
      <xdr:col>3</xdr:col>
      <xdr:colOff>323850</xdr:colOff>
      <xdr:row>116</xdr:row>
      <xdr:rowOff>133351</xdr:rowOff>
    </xdr:to>
    <xdr:cxnSp macro="">
      <xdr:nvCxnSpPr>
        <xdr:cNvPr id="125" name="Straight Arrow Connector 124"/>
        <xdr:cNvCxnSpPr/>
      </xdr:nvCxnSpPr>
      <xdr:spPr>
        <a:xfrm flipV="1">
          <a:off x="876300" y="22298025"/>
          <a:ext cx="1409700" cy="1400176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409575</xdr:colOff>
      <xdr:row>111</xdr:row>
      <xdr:rowOff>0</xdr:rowOff>
    </xdr:from>
    <xdr:to>
      <xdr:col>4</xdr:col>
      <xdr:colOff>295275</xdr:colOff>
      <xdr:row>116</xdr:row>
      <xdr:rowOff>161925</xdr:rowOff>
    </xdr:to>
    <xdr:cxnSp macro="">
      <xdr:nvCxnSpPr>
        <xdr:cNvPr id="126" name="Straight Arrow Connector 125"/>
        <xdr:cNvCxnSpPr/>
      </xdr:nvCxnSpPr>
      <xdr:spPr>
        <a:xfrm flipV="1">
          <a:off x="1019175" y="22488525"/>
          <a:ext cx="1857375" cy="123825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590550</xdr:colOff>
      <xdr:row>111</xdr:row>
      <xdr:rowOff>285750</xdr:rowOff>
    </xdr:from>
    <xdr:to>
      <xdr:col>5</xdr:col>
      <xdr:colOff>228600</xdr:colOff>
      <xdr:row>116</xdr:row>
      <xdr:rowOff>180977</xdr:rowOff>
    </xdr:to>
    <xdr:cxnSp macro="">
      <xdr:nvCxnSpPr>
        <xdr:cNvPr id="128" name="Straight Arrow Connector 127"/>
        <xdr:cNvCxnSpPr/>
      </xdr:nvCxnSpPr>
      <xdr:spPr>
        <a:xfrm flipV="1">
          <a:off x="1200150" y="22774275"/>
          <a:ext cx="2266950" cy="97155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</xdr:colOff>
      <xdr:row>109</xdr:row>
      <xdr:rowOff>9525</xdr:rowOff>
    </xdr:from>
    <xdr:to>
      <xdr:col>17</xdr:col>
      <xdr:colOff>9525</xdr:colOff>
      <xdr:row>115</xdr:row>
      <xdr:rowOff>0</xdr:rowOff>
    </xdr:to>
    <xdr:sp macro="" textlink="">
      <xdr:nvSpPr>
        <xdr:cNvPr id="137" name="Double Bracket 136"/>
        <xdr:cNvSpPr/>
      </xdr:nvSpPr>
      <xdr:spPr>
        <a:xfrm>
          <a:off x="6972300" y="22212300"/>
          <a:ext cx="3848100" cy="125730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19050</xdr:colOff>
      <xdr:row>130</xdr:row>
      <xdr:rowOff>9526</xdr:rowOff>
    </xdr:from>
    <xdr:to>
      <xdr:col>2</xdr:col>
      <xdr:colOff>0</xdr:colOff>
      <xdr:row>135</xdr:row>
      <xdr:rowOff>180976</xdr:rowOff>
    </xdr:to>
    <xdr:sp macro="" textlink="">
      <xdr:nvSpPr>
        <xdr:cNvPr id="139" name="Double Bracket 138"/>
        <xdr:cNvSpPr/>
      </xdr:nvSpPr>
      <xdr:spPr>
        <a:xfrm>
          <a:off x="628650" y="26412826"/>
          <a:ext cx="771525" cy="120015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12</xdr:col>
      <xdr:colOff>495301</xdr:colOff>
      <xdr:row>96</xdr:row>
      <xdr:rowOff>142875</xdr:rowOff>
    </xdr:from>
    <xdr:to>
      <xdr:col>14</xdr:col>
      <xdr:colOff>514350</xdr:colOff>
      <xdr:row>96</xdr:row>
      <xdr:rowOff>152400</xdr:rowOff>
    </xdr:to>
    <xdr:cxnSp macro="">
      <xdr:nvCxnSpPr>
        <xdr:cNvPr id="142" name="Straight Arrow Connector 141"/>
        <xdr:cNvCxnSpPr/>
      </xdr:nvCxnSpPr>
      <xdr:spPr>
        <a:xfrm flipH="1" flipV="1">
          <a:off x="8201026" y="19716750"/>
          <a:ext cx="1323974" cy="95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466726</xdr:colOff>
      <xdr:row>96</xdr:row>
      <xdr:rowOff>152400</xdr:rowOff>
    </xdr:from>
    <xdr:to>
      <xdr:col>14</xdr:col>
      <xdr:colOff>514350</xdr:colOff>
      <xdr:row>97</xdr:row>
      <xdr:rowOff>152400</xdr:rowOff>
    </xdr:to>
    <xdr:cxnSp macro="">
      <xdr:nvCxnSpPr>
        <xdr:cNvPr id="143" name="Straight Arrow Connector 142"/>
        <xdr:cNvCxnSpPr/>
      </xdr:nvCxnSpPr>
      <xdr:spPr>
        <a:xfrm flipH="1">
          <a:off x="8172451" y="19726275"/>
          <a:ext cx="1352549" cy="1905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504827</xdr:colOff>
      <xdr:row>96</xdr:row>
      <xdr:rowOff>152400</xdr:rowOff>
    </xdr:from>
    <xdr:to>
      <xdr:col>14</xdr:col>
      <xdr:colOff>533400</xdr:colOff>
      <xdr:row>98</xdr:row>
      <xdr:rowOff>142875</xdr:rowOff>
    </xdr:to>
    <xdr:cxnSp macro="">
      <xdr:nvCxnSpPr>
        <xdr:cNvPr id="145" name="Straight Arrow Connector 144"/>
        <xdr:cNvCxnSpPr/>
      </xdr:nvCxnSpPr>
      <xdr:spPr>
        <a:xfrm flipH="1">
          <a:off x="8210552" y="19726275"/>
          <a:ext cx="1333498" cy="37147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171451</xdr:colOff>
      <xdr:row>98</xdr:row>
      <xdr:rowOff>38101</xdr:rowOff>
    </xdr:from>
    <xdr:to>
      <xdr:col>1</xdr:col>
      <xdr:colOff>400050</xdr:colOff>
      <xdr:row>99</xdr:row>
      <xdr:rowOff>9526</xdr:rowOff>
    </xdr:to>
    <xdr:sp macro="" textlink="">
      <xdr:nvSpPr>
        <xdr:cNvPr id="157" name="Double Bracket 156"/>
        <xdr:cNvSpPr/>
      </xdr:nvSpPr>
      <xdr:spPr>
        <a:xfrm>
          <a:off x="781051" y="20040601"/>
          <a:ext cx="228599" cy="2286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600075</xdr:colOff>
      <xdr:row>67</xdr:row>
      <xdr:rowOff>19050</xdr:rowOff>
    </xdr:from>
    <xdr:to>
      <xdr:col>16</xdr:col>
      <xdr:colOff>295275</xdr:colOff>
      <xdr:row>68</xdr:row>
      <xdr:rowOff>0</xdr:rowOff>
    </xdr:to>
    <xdr:sp macro="" textlink="">
      <xdr:nvSpPr>
        <xdr:cNvPr id="4" name="Parênteses 3"/>
        <xdr:cNvSpPr/>
      </xdr:nvSpPr>
      <xdr:spPr>
        <a:xfrm>
          <a:off x="10896600" y="13373100"/>
          <a:ext cx="304800" cy="2857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400050</xdr:colOff>
      <xdr:row>60</xdr:row>
      <xdr:rowOff>47625</xdr:rowOff>
    </xdr:from>
    <xdr:to>
      <xdr:col>4</xdr:col>
      <xdr:colOff>95250</xdr:colOff>
      <xdr:row>61</xdr:row>
      <xdr:rowOff>0</xdr:rowOff>
    </xdr:to>
    <xdr:sp macro="" textlink="">
      <xdr:nvSpPr>
        <xdr:cNvPr id="84" name="Parênteses 83"/>
        <xdr:cNvSpPr/>
      </xdr:nvSpPr>
      <xdr:spPr>
        <a:xfrm>
          <a:off x="2363665" y="12159029"/>
          <a:ext cx="317989" cy="267433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209550</xdr:colOff>
      <xdr:row>60</xdr:row>
      <xdr:rowOff>66675</xdr:rowOff>
    </xdr:from>
    <xdr:to>
      <xdr:col>4</xdr:col>
      <xdr:colOff>381000</xdr:colOff>
      <xdr:row>60</xdr:row>
      <xdr:rowOff>295275</xdr:rowOff>
    </xdr:to>
    <xdr:sp macro="" textlink="">
      <xdr:nvSpPr>
        <xdr:cNvPr id="89" name="Parênteses 88"/>
        <xdr:cNvSpPr/>
      </xdr:nvSpPr>
      <xdr:spPr>
        <a:xfrm>
          <a:off x="819150" y="12077700"/>
          <a:ext cx="171450" cy="2286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476249</xdr:colOff>
      <xdr:row>60</xdr:row>
      <xdr:rowOff>47625</xdr:rowOff>
    </xdr:from>
    <xdr:to>
      <xdr:col>5</xdr:col>
      <xdr:colOff>109904</xdr:colOff>
      <xdr:row>61</xdr:row>
      <xdr:rowOff>19050</xdr:rowOff>
    </xdr:to>
    <xdr:sp macro="" textlink="">
      <xdr:nvSpPr>
        <xdr:cNvPr id="90" name="Parênteses 89"/>
        <xdr:cNvSpPr/>
      </xdr:nvSpPr>
      <xdr:spPr>
        <a:xfrm>
          <a:off x="3062653" y="12159029"/>
          <a:ext cx="293078" cy="286483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76200</xdr:colOff>
      <xdr:row>51</xdr:row>
      <xdr:rowOff>38100</xdr:rowOff>
    </xdr:from>
    <xdr:to>
      <xdr:col>3</xdr:col>
      <xdr:colOff>419100</xdr:colOff>
      <xdr:row>52</xdr:row>
      <xdr:rowOff>9525</xdr:rowOff>
    </xdr:to>
    <xdr:sp macro="" textlink="">
      <xdr:nvSpPr>
        <xdr:cNvPr id="92" name="Parênteses 91"/>
        <xdr:cNvSpPr/>
      </xdr:nvSpPr>
      <xdr:spPr>
        <a:xfrm>
          <a:off x="2038350" y="10210800"/>
          <a:ext cx="342900" cy="2857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12</xdr:col>
      <xdr:colOff>66675</xdr:colOff>
      <xdr:row>51</xdr:row>
      <xdr:rowOff>19050</xdr:rowOff>
    </xdr:from>
    <xdr:to>
      <xdr:col>12</xdr:col>
      <xdr:colOff>371475</xdr:colOff>
      <xdr:row>51</xdr:row>
      <xdr:rowOff>304800</xdr:rowOff>
    </xdr:to>
    <xdr:sp macro="" textlink="">
      <xdr:nvSpPr>
        <xdr:cNvPr id="94" name="Parênteses 93"/>
        <xdr:cNvSpPr/>
      </xdr:nvSpPr>
      <xdr:spPr>
        <a:xfrm>
          <a:off x="7772400" y="10191750"/>
          <a:ext cx="304800" cy="2857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114300</xdr:colOff>
      <xdr:row>44</xdr:row>
      <xdr:rowOff>28575</xdr:rowOff>
    </xdr:from>
    <xdr:to>
      <xdr:col>2</xdr:col>
      <xdr:colOff>361950</xdr:colOff>
      <xdr:row>45</xdr:row>
      <xdr:rowOff>9525</xdr:rowOff>
    </xdr:to>
    <xdr:sp macro="" textlink="">
      <xdr:nvSpPr>
        <xdr:cNvPr id="95" name="Parênteses 94"/>
        <xdr:cNvSpPr/>
      </xdr:nvSpPr>
      <xdr:spPr>
        <a:xfrm>
          <a:off x="1514475" y="8867775"/>
          <a:ext cx="247650" cy="2381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161925</xdr:colOff>
      <xdr:row>44</xdr:row>
      <xdr:rowOff>28575</xdr:rowOff>
    </xdr:from>
    <xdr:to>
      <xdr:col>4</xdr:col>
      <xdr:colOff>523875</xdr:colOff>
      <xdr:row>45</xdr:row>
      <xdr:rowOff>0</xdr:rowOff>
    </xdr:to>
    <xdr:sp macro="" textlink="">
      <xdr:nvSpPr>
        <xdr:cNvPr id="108" name="Parênteses 107"/>
        <xdr:cNvSpPr/>
      </xdr:nvSpPr>
      <xdr:spPr>
        <a:xfrm>
          <a:off x="2748329" y="8864844"/>
          <a:ext cx="361950" cy="227868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5</xdr:col>
      <xdr:colOff>206619</xdr:colOff>
      <xdr:row>44</xdr:row>
      <xdr:rowOff>19050</xdr:rowOff>
    </xdr:from>
    <xdr:to>
      <xdr:col>5</xdr:col>
      <xdr:colOff>416169</xdr:colOff>
      <xdr:row>45</xdr:row>
      <xdr:rowOff>1</xdr:rowOff>
    </xdr:to>
    <xdr:sp macro="" textlink="">
      <xdr:nvSpPr>
        <xdr:cNvPr id="109" name="Parênteses 108"/>
        <xdr:cNvSpPr/>
      </xdr:nvSpPr>
      <xdr:spPr>
        <a:xfrm>
          <a:off x="3452446" y="8855319"/>
          <a:ext cx="209550" cy="237394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28575</xdr:colOff>
      <xdr:row>37</xdr:row>
      <xdr:rowOff>19049</xdr:rowOff>
    </xdr:from>
    <xdr:to>
      <xdr:col>13</xdr:col>
      <xdr:colOff>333375</xdr:colOff>
      <xdr:row>38</xdr:row>
      <xdr:rowOff>38099</xdr:rowOff>
    </xdr:to>
    <xdr:sp macro="" textlink="">
      <xdr:nvSpPr>
        <xdr:cNvPr id="114" name="Parênteses 113"/>
        <xdr:cNvSpPr/>
      </xdr:nvSpPr>
      <xdr:spPr>
        <a:xfrm>
          <a:off x="5810250" y="8791574"/>
          <a:ext cx="304800" cy="2762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447675</xdr:colOff>
      <xdr:row>37</xdr:row>
      <xdr:rowOff>19049</xdr:rowOff>
    </xdr:from>
    <xdr:to>
      <xdr:col>14</xdr:col>
      <xdr:colOff>53578</xdr:colOff>
      <xdr:row>38</xdr:row>
      <xdr:rowOff>38099</xdr:rowOff>
    </xdr:to>
    <xdr:sp macro="" textlink="">
      <xdr:nvSpPr>
        <xdr:cNvPr id="116" name="Parênteses 115"/>
        <xdr:cNvSpPr/>
      </xdr:nvSpPr>
      <xdr:spPr>
        <a:xfrm>
          <a:off x="8776097" y="7430690"/>
          <a:ext cx="284559" cy="292893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276225</xdr:colOff>
      <xdr:row>79</xdr:row>
      <xdr:rowOff>47626</xdr:rowOff>
    </xdr:from>
    <xdr:to>
      <xdr:col>1</xdr:col>
      <xdr:colOff>485775</xdr:colOff>
      <xdr:row>79</xdr:row>
      <xdr:rowOff>276226</xdr:rowOff>
    </xdr:to>
    <xdr:sp macro="" textlink="">
      <xdr:nvSpPr>
        <xdr:cNvPr id="121" name="Parênteses 120"/>
        <xdr:cNvSpPr/>
      </xdr:nvSpPr>
      <xdr:spPr>
        <a:xfrm>
          <a:off x="885825" y="16144876"/>
          <a:ext cx="209550" cy="2286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5</xdr:col>
      <xdr:colOff>0</xdr:colOff>
      <xdr:row>92</xdr:row>
      <xdr:rowOff>9525</xdr:rowOff>
    </xdr:from>
    <xdr:to>
      <xdr:col>5</xdr:col>
      <xdr:colOff>295275</xdr:colOff>
      <xdr:row>93</xdr:row>
      <xdr:rowOff>0</xdr:rowOff>
    </xdr:to>
    <xdr:sp macro="" textlink="">
      <xdr:nvSpPr>
        <xdr:cNvPr id="123" name="Parênteses 122"/>
        <xdr:cNvSpPr/>
      </xdr:nvSpPr>
      <xdr:spPr>
        <a:xfrm>
          <a:off x="3143250" y="18735675"/>
          <a:ext cx="295275" cy="2476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171450</xdr:colOff>
      <xdr:row>37</xdr:row>
      <xdr:rowOff>28575</xdr:rowOff>
    </xdr:from>
    <xdr:to>
      <xdr:col>1</xdr:col>
      <xdr:colOff>419100</xdr:colOff>
      <xdr:row>38</xdr:row>
      <xdr:rowOff>9525</xdr:rowOff>
    </xdr:to>
    <xdr:sp macro="" textlink="">
      <xdr:nvSpPr>
        <xdr:cNvPr id="124" name="Parênteses 123"/>
        <xdr:cNvSpPr/>
      </xdr:nvSpPr>
      <xdr:spPr>
        <a:xfrm>
          <a:off x="781050" y="7448550"/>
          <a:ext cx="247650" cy="2571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85725</xdr:colOff>
      <xdr:row>14</xdr:row>
      <xdr:rowOff>19049</xdr:rowOff>
    </xdr:from>
    <xdr:to>
      <xdr:col>3</xdr:col>
      <xdr:colOff>352425</xdr:colOff>
      <xdr:row>15</xdr:row>
      <xdr:rowOff>9524</xdr:rowOff>
    </xdr:to>
    <xdr:sp macro="" textlink="">
      <xdr:nvSpPr>
        <xdr:cNvPr id="127" name="Parênteses 126"/>
        <xdr:cNvSpPr/>
      </xdr:nvSpPr>
      <xdr:spPr>
        <a:xfrm>
          <a:off x="2047875" y="2752724"/>
          <a:ext cx="266700" cy="2952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0</xdr:colOff>
      <xdr:row>60</xdr:row>
      <xdr:rowOff>47625</xdr:rowOff>
    </xdr:from>
    <xdr:to>
      <xdr:col>3</xdr:col>
      <xdr:colOff>228600</xdr:colOff>
      <xdr:row>61</xdr:row>
      <xdr:rowOff>0</xdr:rowOff>
    </xdr:to>
    <xdr:sp macro="" textlink="">
      <xdr:nvSpPr>
        <xdr:cNvPr id="129" name="Parênteses 128"/>
        <xdr:cNvSpPr/>
      </xdr:nvSpPr>
      <xdr:spPr>
        <a:xfrm>
          <a:off x="1963615" y="12159029"/>
          <a:ext cx="228600" cy="267433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12</xdr:col>
      <xdr:colOff>142875</xdr:colOff>
      <xdr:row>94</xdr:row>
      <xdr:rowOff>28575</xdr:rowOff>
    </xdr:from>
    <xdr:to>
      <xdr:col>12</xdr:col>
      <xdr:colOff>485775</xdr:colOff>
      <xdr:row>95</xdr:row>
      <xdr:rowOff>0</xdr:rowOff>
    </xdr:to>
    <xdr:sp macro="" textlink="">
      <xdr:nvSpPr>
        <xdr:cNvPr id="130" name="Parênteses 129"/>
        <xdr:cNvSpPr/>
      </xdr:nvSpPr>
      <xdr:spPr>
        <a:xfrm>
          <a:off x="7848600" y="19107150"/>
          <a:ext cx="342900" cy="2286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123826</xdr:colOff>
      <xdr:row>132</xdr:row>
      <xdr:rowOff>47625</xdr:rowOff>
    </xdr:from>
    <xdr:to>
      <xdr:col>0</xdr:col>
      <xdr:colOff>295275</xdr:colOff>
      <xdr:row>132</xdr:row>
      <xdr:rowOff>228600</xdr:rowOff>
    </xdr:to>
    <xdr:sp macro="" textlink="">
      <xdr:nvSpPr>
        <xdr:cNvPr id="134" name="Double Bracket 156"/>
        <xdr:cNvSpPr/>
      </xdr:nvSpPr>
      <xdr:spPr>
        <a:xfrm>
          <a:off x="123826" y="26831925"/>
          <a:ext cx="171449" cy="1809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76201</xdr:colOff>
      <xdr:row>137</xdr:row>
      <xdr:rowOff>66674</xdr:rowOff>
    </xdr:from>
    <xdr:to>
      <xdr:col>3</xdr:col>
      <xdr:colOff>381001</xdr:colOff>
      <xdr:row>137</xdr:row>
      <xdr:rowOff>285749</xdr:rowOff>
    </xdr:to>
    <xdr:sp macro="" textlink="">
      <xdr:nvSpPr>
        <xdr:cNvPr id="136" name="Double Bracket 156"/>
        <xdr:cNvSpPr/>
      </xdr:nvSpPr>
      <xdr:spPr>
        <a:xfrm>
          <a:off x="1943101" y="27879674"/>
          <a:ext cx="304800" cy="2190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12</xdr:col>
      <xdr:colOff>333375</xdr:colOff>
      <xdr:row>38</xdr:row>
      <xdr:rowOff>76200</xdr:rowOff>
    </xdr:from>
    <xdr:to>
      <xdr:col>13</xdr:col>
      <xdr:colOff>142875</xdr:colOff>
      <xdr:row>41</xdr:row>
      <xdr:rowOff>19050</xdr:rowOff>
    </xdr:to>
    <xdr:cxnSp macro="">
      <xdr:nvCxnSpPr>
        <xdr:cNvPr id="5" name="Conexão recta unidireccional 4"/>
        <xdr:cNvCxnSpPr/>
      </xdr:nvCxnSpPr>
      <xdr:spPr>
        <a:xfrm flipV="1">
          <a:off x="8039100" y="7772400"/>
          <a:ext cx="438150" cy="514350"/>
        </a:xfrm>
        <a:prstGeom prst="straightConnector1">
          <a:avLst/>
        </a:prstGeom>
        <a:ln>
          <a:solidFill>
            <a:srgbClr val="7E000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523875</xdr:colOff>
      <xdr:row>35</xdr:row>
      <xdr:rowOff>66675</xdr:rowOff>
    </xdr:from>
    <xdr:to>
      <xdr:col>13</xdr:col>
      <xdr:colOff>581025</xdr:colOff>
      <xdr:row>36</xdr:row>
      <xdr:rowOff>180975</xdr:rowOff>
    </xdr:to>
    <xdr:cxnSp macro="">
      <xdr:nvCxnSpPr>
        <xdr:cNvPr id="110" name="Conexão recta unidireccional 109"/>
        <xdr:cNvCxnSpPr/>
      </xdr:nvCxnSpPr>
      <xdr:spPr>
        <a:xfrm>
          <a:off x="8229600" y="7105650"/>
          <a:ext cx="685800" cy="304800"/>
        </a:xfrm>
        <a:prstGeom prst="straightConnector1">
          <a:avLst/>
        </a:prstGeom>
        <a:ln>
          <a:solidFill>
            <a:srgbClr val="7E000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419100</xdr:colOff>
      <xdr:row>33</xdr:row>
      <xdr:rowOff>142875</xdr:rowOff>
    </xdr:from>
    <xdr:to>
      <xdr:col>17</xdr:col>
      <xdr:colOff>600075</xdr:colOff>
      <xdr:row>42</xdr:row>
      <xdr:rowOff>38100</xdr:rowOff>
    </xdr:to>
    <xdr:sp macro="" textlink="">
      <xdr:nvSpPr>
        <xdr:cNvPr id="12" name="Rectângulo 11"/>
        <xdr:cNvSpPr/>
      </xdr:nvSpPr>
      <xdr:spPr>
        <a:xfrm>
          <a:off x="7467600" y="6800850"/>
          <a:ext cx="4038600" cy="1695450"/>
        </a:xfrm>
        <a:prstGeom prst="rect">
          <a:avLst/>
        </a:prstGeom>
        <a:noFill/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352425</xdr:colOff>
      <xdr:row>59</xdr:row>
      <xdr:rowOff>114300</xdr:rowOff>
    </xdr:from>
    <xdr:to>
      <xdr:col>5</xdr:col>
      <xdr:colOff>304800</xdr:colOff>
      <xdr:row>62</xdr:row>
      <xdr:rowOff>57150</xdr:rowOff>
    </xdr:to>
    <xdr:sp macro="" textlink="">
      <xdr:nvSpPr>
        <xdr:cNvPr id="118" name="Rectângulo 117"/>
        <xdr:cNvSpPr/>
      </xdr:nvSpPr>
      <xdr:spPr>
        <a:xfrm>
          <a:off x="1752600" y="12039600"/>
          <a:ext cx="1695450" cy="638175"/>
        </a:xfrm>
        <a:prstGeom prst="rect">
          <a:avLst/>
        </a:prstGeom>
        <a:noFill/>
        <a:ln>
          <a:solidFill>
            <a:srgbClr val="FF9900"/>
          </a:solidFill>
          <a:prstDash val="sysDash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10</xdr:col>
      <xdr:colOff>19050</xdr:colOff>
      <xdr:row>88</xdr:row>
      <xdr:rowOff>180974</xdr:rowOff>
    </xdr:from>
    <xdr:to>
      <xdr:col>11</xdr:col>
      <xdr:colOff>0</xdr:colOff>
      <xdr:row>94</xdr:row>
      <xdr:rowOff>247650</xdr:rowOff>
    </xdr:to>
    <xdr:sp macro="" textlink="">
      <xdr:nvSpPr>
        <xdr:cNvPr id="138" name="Double Bracket 106"/>
        <xdr:cNvSpPr/>
      </xdr:nvSpPr>
      <xdr:spPr>
        <a:xfrm>
          <a:off x="6324600" y="18145124"/>
          <a:ext cx="628650" cy="1276351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781050</xdr:colOff>
      <xdr:row>119</xdr:row>
      <xdr:rowOff>247650</xdr:rowOff>
    </xdr:from>
    <xdr:to>
      <xdr:col>7</xdr:col>
      <xdr:colOff>600075</xdr:colOff>
      <xdr:row>126</xdr:row>
      <xdr:rowOff>0</xdr:rowOff>
    </xdr:to>
    <xdr:sp macro="" textlink="">
      <xdr:nvSpPr>
        <xdr:cNvPr id="140" name="Double Bracket 114"/>
        <xdr:cNvSpPr/>
      </xdr:nvSpPr>
      <xdr:spPr>
        <a:xfrm>
          <a:off x="1390650" y="24479250"/>
          <a:ext cx="3638550" cy="116205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9</xdr:col>
      <xdr:colOff>9525</xdr:colOff>
      <xdr:row>119</xdr:row>
      <xdr:rowOff>247650</xdr:rowOff>
    </xdr:from>
    <xdr:to>
      <xdr:col>9</xdr:col>
      <xdr:colOff>600075</xdr:colOff>
      <xdr:row>126</xdr:row>
      <xdr:rowOff>19050</xdr:rowOff>
    </xdr:to>
    <xdr:sp macro="" textlink="">
      <xdr:nvSpPr>
        <xdr:cNvPr id="141" name="Double Bracket 114"/>
        <xdr:cNvSpPr/>
      </xdr:nvSpPr>
      <xdr:spPr>
        <a:xfrm>
          <a:off x="5695950" y="24479250"/>
          <a:ext cx="590550" cy="118110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123825</xdr:colOff>
      <xdr:row>138</xdr:row>
      <xdr:rowOff>66677</xdr:rowOff>
    </xdr:from>
    <xdr:to>
      <xdr:col>13</xdr:col>
      <xdr:colOff>514350</xdr:colOff>
      <xdr:row>138</xdr:row>
      <xdr:rowOff>276225</xdr:rowOff>
    </xdr:to>
    <xdr:sp macro="" textlink="">
      <xdr:nvSpPr>
        <xdr:cNvPr id="147" name="Double Bracket 156"/>
        <xdr:cNvSpPr/>
      </xdr:nvSpPr>
      <xdr:spPr>
        <a:xfrm>
          <a:off x="8362950" y="28184477"/>
          <a:ext cx="390525" cy="209548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9525</xdr:colOff>
      <xdr:row>134</xdr:row>
      <xdr:rowOff>19051</xdr:rowOff>
    </xdr:from>
    <xdr:to>
      <xdr:col>5</xdr:col>
      <xdr:colOff>0</xdr:colOff>
      <xdr:row>139</xdr:row>
      <xdr:rowOff>171451</xdr:rowOff>
    </xdr:to>
    <xdr:sp macro="" textlink="">
      <xdr:nvSpPr>
        <xdr:cNvPr id="148" name="Double Bracket 157"/>
        <xdr:cNvSpPr/>
      </xdr:nvSpPr>
      <xdr:spPr>
        <a:xfrm>
          <a:off x="2495550" y="27260551"/>
          <a:ext cx="647700" cy="133350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400050</xdr:colOff>
      <xdr:row>60</xdr:row>
      <xdr:rowOff>47625</xdr:rowOff>
    </xdr:from>
    <xdr:to>
      <xdr:col>1</xdr:col>
      <xdr:colOff>95250</xdr:colOff>
      <xdr:row>61</xdr:row>
      <xdr:rowOff>0</xdr:rowOff>
    </xdr:to>
    <xdr:sp macro="" textlink="">
      <xdr:nvSpPr>
        <xdr:cNvPr id="131" name="Parênteses 130"/>
        <xdr:cNvSpPr/>
      </xdr:nvSpPr>
      <xdr:spPr>
        <a:xfrm>
          <a:off x="2362200" y="12163425"/>
          <a:ext cx="314325" cy="2667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19050</xdr:colOff>
      <xdr:row>60</xdr:row>
      <xdr:rowOff>57150</xdr:rowOff>
    </xdr:from>
    <xdr:to>
      <xdr:col>0</xdr:col>
      <xdr:colOff>247650</xdr:colOff>
      <xdr:row>61</xdr:row>
      <xdr:rowOff>9525</xdr:rowOff>
    </xdr:to>
    <xdr:sp macro="" textlink="">
      <xdr:nvSpPr>
        <xdr:cNvPr id="132" name="Parênteses 131"/>
        <xdr:cNvSpPr/>
      </xdr:nvSpPr>
      <xdr:spPr>
        <a:xfrm>
          <a:off x="19050" y="12172950"/>
          <a:ext cx="228600" cy="2667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209550</xdr:colOff>
      <xdr:row>60</xdr:row>
      <xdr:rowOff>57150</xdr:rowOff>
    </xdr:from>
    <xdr:to>
      <xdr:col>1</xdr:col>
      <xdr:colOff>381000</xdr:colOff>
      <xdr:row>60</xdr:row>
      <xdr:rowOff>285750</xdr:rowOff>
    </xdr:to>
    <xdr:sp macro="" textlink="">
      <xdr:nvSpPr>
        <xdr:cNvPr id="133" name="Parênteses 132"/>
        <xdr:cNvSpPr/>
      </xdr:nvSpPr>
      <xdr:spPr>
        <a:xfrm>
          <a:off x="819150" y="12172950"/>
          <a:ext cx="171450" cy="2286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481378</xdr:colOff>
      <xdr:row>60</xdr:row>
      <xdr:rowOff>43229</xdr:rowOff>
    </xdr:from>
    <xdr:to>
      <xdr:col>5</xdr:col>
      <xdr:colOff>115033</xdr:colOff>
      <xdr:row>61</xdr:row>
      <xdr:rowOff>14654</xdr:rowOff>
    </xdr:to>
    <xdr:sp macro="" textlink="">
      <xdr:nvSpPr>
        <xdr:cNvPr id="149" name="Parênteses 148"/>
        <xdr:cNvSpPr/>
      </xdr:nvSpPr>
      <xdr:spPr>
        <a:xfrm>
          <a:off x="3062653" y="12159029"/>
          <a:ext cx="290880" cy="2857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452803</xdr:colOff>
      <xdr:row>60</xdr:row>
      <xdr:rowOff>43229</xdr:rowOff>
    </xdr:from>
    <xdr:to>
      <xdr:col>2</xdr:col>
      <xdr:colOff>10258</xdr:colOff>
      <xdr:row>61</xdr:row>
      <xdr:rowOff>14654</xdr:rowOff>
    </xdr:to>
    <xdr:sp macro="" textlink="">
      <xdr:nvSpPr>
        <xdr:cNvPr id="150" name="Parênteses 149"/>
        <xdr:cNvSpPr/>
      </xdr:nvSpPr>
      <xdr:spPr>
        <a:xfrm>
          <a:off x="1062403" y="12159029"/>
          <a:ext cx="290880" cy="2857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19050</xdr:colOff>
      <xdr:row>79</xdr:row>
      <xdr:rowOff>76200</xdr:rowOff>
    </xdr:from>
    <xdr:to>
      <xdr:col>0</xdr:col>
      <xdr:colOff>361950</xdr:colOff>
      <xdr:row>79</xdr:row>
      <xdr:rowOff>257175</xdr:rowOff>
    </xdr:to>
    <xdr:sp macro="" textlink="">
      <xdr:nvSpPr>
        <xdr:cNvPr id="151" name="Parênteses 150"/>
        <xdr:cNvSpPr/>
      </xdr:nvSpPr>
      <xdr:spPr>
        <a:xfrm>
          <a:off x="628650" y="16173450"/>
          <a:ext cx="342900" cy="1809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11</xdr:col>
      <xdr:colOff>19050</xdr:colOff>
      <xdr:row>119</xdr:row>
      <xdr:rowOff>247650</xdr:rowOff>
    </xdr:from>
    <xdr:to>
      <xdr:col>11</xdr:col>
      <xdr:colOff>647700</xdr:colOff>
      <xdr:row>126</xdr:row>
      <xdr:rowOff>19050</xdr:rowOff>
    </xdr:to>
    <xdr:sp macro="" textlink="">
      <xdr:nvSpPr>
        <xdr:cNvPr id="152" name="Double Bracket 114"/>
        <xdr:cNvSpPr/>
      </xdr:nvSpPr>
      <xdr:spPr>
        <a:xfrm>
          <a:off x="6972300" y="24479250"/>
          <a:ext cx="628650" cy="118110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14</xdr:col>
      <xdr:colOff>28575</xdr:colOff>
      <xdr:row>135</xdr:row>
      <xdr:rowOff>0</xdr:rowOff>
    </xdr:from>
    <xdr:to>
      <xdr:col>14</xdr:col>
      <xdr:colOff>600075</xdr:colOff>
      <xdr:row>141</xdr:row>
      <xdr:rowOff>0</xdr:rowOff>
    </xdr:to>
    <xdr:sp macro="" textlink="">
      <xdr:nvSpPr>
        <xdr:cNvPr id="153" name="Double Bracket 114"/>
        <xdr:cNvSpPr/>
      </xdr:nvSpPr>
      <xdr:spPr>
        <a:xfrm>
          <a:off x="8943975" y="27432000"/>
          <a:ext cx="571500" cy="1371600"/>
        </a:xfrm>
        <a:prstGeom prst="bracketPair">
          <a:avLst>
            <a:gd name="adj" fmla="val 1023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495300</xdr:colOff>
      <xdr:row>79</xdr:row>
      <xdr:rowOff>47626</xdr:rowOff>
    </xdr:from>
    <xdr:to>
      <xdr:col>1</xdr:col>
      <xdr:colOff>95250</xdr:colOff>
      <xdr:row>79</xdr:row>
      <xdr:rowOff>276226</xdr:rowOff>
    </xdr:to>
    <xdr:sp macro="" textlink="">
      <xdr:nvSpPr>
        <xdr:cNvPr id="154" name="Parênteses 153"/>
        <xdr:cNvSpPr/>
      </xdr:nvSpPr>
      <xdr:spPr>
        <a:xfrm>
          <a:off x="495300" y="16144876"/>
          <a:ext cx="209550" cy="2286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</xdr:row>
      <xdr:rowOff>114300</xdr:rowOff>
    </xdr:from>
    <xdr:to>
      <xdr:col>3</xdr:col>
      <xdr:colOff>161925</xdr:colOff>
      <xdr:row>6</xdr:row>
      <xdr:rowOff>180975</xdr:rowOff>
    </xdr:to>
    <xdr:cxnSp macro="">
      <xdr:nvCxnSpPr>
        <xdr:cNvPr id="3" name="Straight Connector 2"/>
        <xdr:cNvCxnSpPr/>
      </xdr:nvCxnSpPr>
      <xdr:spPr>
        <a:xfrm flipV="1">
          <a:off x="495300" y="876300"/>
          <a:ext cx="1495425" cy="4476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342900</xdr:colOff>
      <xdr:row>7</xdr:row>
      <xdr:rowOff>1</xdr:rowOff>
    </xdr:from>
    <xdr:to>
      <xdr:col>0</xdr:col>
      <xdr:colOff>600075</xdr:colOff>
      <xdr:row>8</xdr:row>
      <xdr:rowOff>38101</xdr:rowOff>
    </xdr:to>
    <xdr:sp macro="" textlink="">
      <xdr:nvSpPr>
        <xdr:cNvPr id="5" name="Isosceles Triangle 4"/>
        <xdr:cNvSpPr/>
      </xdr:nvSpPr>
      <xdr:spPr>
        <a:xfrm>
          <a:off x="342900" y="1333501"/>
          <a:ext cx="257175" cy="228600"/>
        </a:xfrm>
        <a:prstGeom prst="triangl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28575</xdr:colOff>
      <xdr:row>4</xdr:row>
      <xdr:rowOff>142876</xdr:rowOff>
    </xdr:from>
    <xdr:to>
      <xdr:col>3</xdr:col>
      <xdr:colOff>285750</xdr:colOff>
      <xdr:row>5</xdr:row>
      <xdr:rowOff>180976</xdr:rowOff>
    </xdr:to>
    <xdr:sp macro="" textlink="">
      <xdr:nvSpPr>
        <xdr:cNvPr id="6" name="Isosceles Triangle 5"/>
        <xdr:cNvSpPr/>
      </xdr:nvSpPr>
      <xdr:spPr>
        <a:xfrm>
          <a:off x="1857375" y="904876"/>
          <a:ext cx="257175" cy="228600"/>
        </a:xfrm>
        <a:prstGeom prst="triangl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600075</xdr:colOff>
      <xdr:row>6</xdr:row>
      <xdr:rowOff>38100</xdr:rowOff>
    </xdr:from>
    <xdr:to>
      <xdr:col>3</xdr:col>
      <xdr:colOff>352425</xdr:colOff>
      <xdr:row>6</xdr:row>
      <xdr:rowOff>38101</xdr:rowOff>
    </xdr:to>
    <xdr:cxnSp macro="">
      <xdr:nvCxnSpPr>
        <xdr:cNvPr id="8" name="Straight Connector 7"/>
        <xdr:cNvCxnSpPr/>
      </xdr:nvCxnSpPr>
      <xdr:spPr>
        <a:xfrm flipV="1">
          <a:off x="1819275" y="1209675"/>
          <a:ext cx="3619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238125</xdr:colOff>
      <xdr:row>8</xdr:row>
      <xdr:rowOff>38101</xdr:rowOff>
    </xdr:from>
    <xdr:to>
      <xdr:col>0</xdr:col>
      <xdr:colOff>342900</xdr:colOff>
      <xdr:row>8</xdr:row>
      <xdr:rowOff>114300</xdr:rowOff>
    </xdr:to>
    <xdr:cxnSp macro="">
      <xdr:nvCxnSpPr>
        <xdr:cNvPr id="14" name="Straight Connector 13"/>
        <xdr:cNvCxnSpPr>
          <a:stCxn id="5" idx="2"/>
        </xdr:cNvCxnSpPr>
      </xdr:nvCxnSpPr>
      <xdr:spPr>
        <a:xfrm flipH="1">
          <a:off x="238125" y="1562101"/>
          <a:ext cx="104775" cy="76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485775</xdr:colOff>
      <xdr:row>8</xdr:row>
      <xdr:rowOff>47626</xdr:rowOff>
    </xdr:from>
    <xdr:to>
      <xdr:col>0</xdr:col>
      <xdr:colOff>590550</xdr:colOff>
      <xdr:row>8</xdr:row>
      <xdr:rowOff>123825</xdr:rowOff>
    </xdr:to>
    <xdr:cxnSp macro="">
      <xdr:nvCxnSpPr>
        <xdr:cNvPr id="15" name="Straight Connector 14"/>
        <xdr:cNvCxnSpPr/>
      </xdr:nvCxnSpPr>
      <xdr:spPr>
        <a:xfrm flipH="1">
          <a:off x="485775" y="1571626"/>
          <a:ext cx="104775" cy="76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333375</xdr:colOff>
      <xdr:row>8</xdr:row>
      <xdr:rowOff>57151</xdr:rowOff>
    </xdr:from>
    <xdr:to>
      <xdr:col>0</xdr:col>
      <xdr:colOff>438150</xdr:colOff>
      <xdr:row>8</xdr:row>
      <xdr:rowOff>133350</xdr:rowOff>
    </xdr:to>
    <xdr:cxnSp macro="">
      <xdr:nvCxnSpPr>
        <xdr:cNvPr id="17" name="Straight Connector 16"/>
        <xdr:cNvCxnSpPr/>
      </xdr:nvCxnSpPr>
      <xdr:spPr>
        <a:xfrm flipH="1">
          <a:off x="333375" y="1581151"/>
          <a:ext cx="104775" cy="76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133350</xdr:colOff>
      <xdr:row>1</xdr:row>
      <xdr:rowOff>0</xdr:rowOff>
    </xdr:from>
    <xdr:to>
      <xdr:col>3</xdr:col>
      <xdr:colOff>142875</xdr:colOff>
      <xdr:row>4</xdr:row>
      <xdr:rowOff>38100</xdr:rowOff>
    </xdr:to>
    <xdr:cxnSp macro="">
      <xdr:nvCxnSpPr>
        <xdr:cNvPr id="19" name="Straight Arrow Connector 18"/>
        <xdr:cNvCxnSpPr/>
      </xdr:nvCxnSpPr>
      <xdr:spPr>
        <a:xfrm flipH="1">
          <a:off x="1962150" y="190500"/>
          <a:ext cx="9525" cy="6096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228600</xdr:colOff>
      <xdr:row>1</xdr:row>
      <xdr:rowOff>9525</xdr:rowOff>
    </xdr:from>
    <xdr:to>
      <xdr:col>3</xdr:col>
      <xdr:colOff>533400</xdr:colOff>
      <xdr:row>4</xdr:row>
      <xdr:rowOff>142875</xdr:rowOff>
    </xdr:to>
    <xdr:cxnSp macro="">
      <xdr:nvCxnSpPr>
        <xdr:cNvPr id="22" name="Curved Connector 21"/>
        <xdr:cNvCxnSpPr/>
      </xdr:nvCxnSpPr>
      <xdr:spPr>
        <a:xfrm rot="16200000" flipH="1">
          <a:off x="1857375" y="400050"/>
          <a:ext cx="704850" cy="304800"/>
        </a:xfrm>
        <a:prstGeom prst="curvedConnector3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6</xdr:row>
      <xdr:rowOff>161925</xdr:rowOff>
    </xdr:from>
    <xdr:to>
      <xdr:col>1</xdr:col>
      <xdr:colOff>485775</xdr:colOff>
      <xdr:row>6</xdr:row>
      <xdr:rowOff>171450</xdr:rowOff>
    </xdr:to>
    <xdr:cxnSp macro="">
      <xdr:nvCxnSpPr>
        <xdr:cNvPr id="11" name="Straight Connector 14"/>
        <xdr:cNvCxnSpPr/>
      </xdr:nvCxnSpPr>
      <xdr:spPr>
        <a:xfrm>
          <a:off x="647700" y="1362075"/>
          <a:ext cx="4476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495300</xdr:colOff>
      <xdr:row>4</xdr:row>
      <xdr:rowOff>114300</xdr:rowOff>
    </xdr:from>
    <xdr:to>
      <xdr:col>13</xdr:col>
      <xdr:colOff>161925</xdr:colOff>
      <xdr:row>6</xdr:row>
      <xdr:rowOff>180975</xdr:rowOff>
    </xdr:to>
    <xdr:cxnSp macro="">
      <xdr:nvCxnSpPr>
        <xdr:cNvPr id="12" name="Straight Connector 2"/>
        <xdr:cNvCxnSpPr/>
      </xdr:nvCxnSpPr>
      <xdr:spPr>
        <a:xfrm flipV="1">
          <a:off x="495300" y="876300"/>
          <a:ext cx="1495425" cy="476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342900</xdr:colOff>
      <xdr:row>7</xdr:row>
      <xdr:rowOff>1</xdr:rowOff>
    </xdr:from>
    <xdr:to>
      <xdr:col>10</xdr:col>
      <xdr:colOff>600075</xdr:colOff>
      <xdr:row>8</xdr:row>
      <xdr:rowOff>38101</xdr:rowOff>
    </xdr:to>
    <xdr:sp macro="" textlink="">
      <xdr:nvSpPr>
        <xdr:cNvPr id="13" name="Isosceles Triangle 4"/>
        <xdr:cNvSpPr/>
      </xdr:nvSpPr>
      <xdr:spPr>
        <a:xfrm>
          <a:off x="342900" y="1390651"/>
          <a:ext cx="257175" cy="228600"/>
        </a:xfrm>
        <a:prstGeom prst="triangl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28575</xdr:colOff>
      <xdr:row>4</xdr:row>
      <xdr:rowOff>142876</xdr:rowOff>
    </xdr:from>
    <xdr:to>
      <xdr:col>13</xdr:col>
      <xdr:colOff>285750</xdr:colOff>
      <xdr:row>5</xdr:row>
      <xdr:rowOff>180976</xdr:rowOff>
    </xdr:to>
    <xdr:sp macro="" textlink="">
      <xdr:nvSpPr>
        <xdr:cNvPr id="16" name="Isosceles Triangle 5"/>
        <xdr:cNvSpPr/>
      </xdr:nvSpPr>
      <xdr:spPr>
        <a:xfrm>
          <a:off x="1857375" y="904876"/>
          <a:ext cx="257175" cy="228600"/>
        </a:xfrm>
        <a:prstGeom prst="triangl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12</xdr:col>
      <xdr:colOff>609600</xdr:colOff>
      <xdr:row>6</xdr:row>
      <xdr:rowOff>38100</xdr:rowOff>
    </xdr:from>
    <xdr:to>
      <xdr:col>13</xdr:col>
      <xdr:colOff>352425</xdr:colOff>
      <xdr:row>6</xdr:row>
      <xdr:rowOff>38101</xdr:rowOff>
    </xdr:to>
    <xdr:cxnSp macro="">
      <xdr:nvCxnSpPr>
        <xdr:cNvPr id="18" name="Straight Connector 7"/>
        <xdr:cNvCxnSpPr/>
      </xdr:nvCxnSpPr>
      <xdr:spPr>
        <a:xfrm flipV="1">
          <a:off x="8696325" y="1209675"/>
          <a:ext cx="3619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238125</xdr:colOff>
      <xdr:row>8</xdr:row>
      <xdr:rowOff>38101</xdr:rowOff>
    </xdr:from>
    <xdr:to>
      <xdr:col>10</xdr:col>
      <xdr:colOff>342900</xdr:colOff>
      <xdr:row>8</xdr:row>
      <xdr:rowOff>114300</xdr:rowOff>
    </xdr:to>
    <xdr:cxnSp macro="">
      <xdr:nvCxnSpPr>
        <xdr:cNvPr id="20" name="Straight Connector 13"/>
        <xdr:cNvCxnSpPr>
          <a:stCxn id="13" idx="2"/>
        </xdr:cNvCxnSpPr>
      </xdr:nvCxnSpPr>
      <xdr:spPr>
        <a:xfrm flipH="1">
          <a:off x="238125" y="1619251"/>
          <a:ext cx="104775" cy="76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485775</xdr:colOff>
      <xdr:row>8</xdr:row>
      <xdr:rowOff>47626</xdr:rowOff>
    </xdr:from>
    <xdr:to>
      <xdr:col>10</xdr:col>
      <xdr:colOff>590550</xdr:colOff>
      <xdr:row>8</xdr:row>
      <xdr:rowOff>123825</xdr:rowOff>
    </xdr:to>
    <xdr:cxnSp macro="">
      <xdr:nvCxnSpPr>
        <xdr:cNvPr id="21" name="Straight Connector 14"/>
        <xdr:cNvCxnSpPr/>
      </xdr:nvCxnSpPr>
      <xdr:spPr>
        <a:xfrm flipH="1">
          <a:off x="485775" y="1628776"/>
          <a:ext cx="104775" cy="76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8</xdr:row>
      <xdr:rowOff>57151</xdr:rowOff>
    </xdr:from>
    <xdr:to>
      <xdr:col>10</xdr:col>
      <xdr:colOff>438150</xdr:colOff>
      <xdr:row>8</xdr:row>
      <xdr:rowOff>133350</xdr:rowOff>
    </xdr:to>
    <xdr:cxnSp macro="">
      <xdr:nvCxnSpPr>
        <xdr:cNvPr id="23" name="Straight Connector 16"/>
        <xdr:cNvCxnSpPr/>
      </xdr:nvCxnSpPr>
      <xdr:spPr>
        <a:xfrm flipH="1">
          <a:off x="333375" y="1638301"/>
          <a:ext cx="104775" cy="76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476250</xdr:colOff>
      <xdr:row>7</xdr:row>
      <xdr:rowOff>19050</xdr:rowOff>
    </xdr:from>
    <xdr:to>
      <xdr:col>11</xdr:col>
      <xdr:colOff>342900</xdr:colOff>
      <xdr:row>7</xdr:row>
      <xdr:rowOff>19050</xdr:rowOff>
    </xdr:to>
    <xdr:cxnSp macro="">
      <xdr:nvCxnSpPr>
        <xdr:cNvPr id="27" name="Straight Arrow Connector 30"/>
        <xdr:cNvCxnSpPr/>
      </xdr:nvCxnSpPr>
      <xdr:spPr>
        <a:xfrm>
          <a:off x="7296150" y="1600200"/>
          <a:ext cx="514350" cy="0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457200</xdr:colOff>
      <xdr:row>4</xdr:row>
      <xdr:rowOff>161925</xdr:rowOff>
    </xdr:from>
    <xdr:to>
      <xdr:col>10</xdr:col>
      <xdr:colOff>466725</xdr:colOff>
      <xdr:row>6</xdr:row>
      <xdr:rowOff>180975</xdr:rowOff>
    </xdr:to>
    <xdr:cxnSp macro="">
      <xdr:nvCxnSpPr>
        <xdr:cNvPr id="28" name="Straight Arrow Connector 32"/>
        <xdr:cNvCxnSpPr/>
      </xdr:nvCxnSpPr>
      <xdr:spPr>
        <a:xfrm flipV="1">
          <a:off x="7277100" y="1114425"/>
          <a:ext cx="9525" cy="457200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600075</xdr:colOff>
      <xdr:row>4</xdr:row>
      <xdr:rowOff>190500</xdr:rowOff>
    </xdr:from>
    <xdr:to>
      <xdr:col>11</xdr:col>
      <xdr:colOff>428625</xdr:colOff>
      <xdr:row>6</xdr:row>
      <xdr:rowOff>133350</xdr:rowOff>
    </xdr:to>
    <xdr:cxnSp macro="">
      <xdr:nvCxnSpPr>
        <xdr:cNvPr id="29" name="Curved Connector 40"/>
        <xdr:cNvCxnSpPr/>
      </xdr:nvCxnSpPr>
      <xdr:spPr>
        <a:xfrm rot="10800000">
          <a:off x="7419975" y="1143000"/>
          <a:ext cx="476250" cy="381000"/>
        </a:xfrm>
        <a:prstGeom prst="curvedConnector3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133350</xdr:colOff>
      <xdr:row>4</xdr:row>
      <xdr:rowOff>114300</xdr:rowOff>
    </xdr:from>
    <xdr:to>
      <xdr:col>14</xdr:col>
      <xdr:colOff>0</xdr:colOff>
      <xdr:row>4</xdr:row>
      <xdr:rowOff>114300</xdr:rowOff>
    </xdr:to>
    <xdr:cxnSp macro="">
      <xdr:nvCxnSpPr>
        <xdr:cNvPr id="30" name="Straight Arrow Connector 30"/>
        <xdr:cNvCxnSpPr/>
      </xdr:nvCxnSpPr>
      <xdr:spPr>
        <a:xfrm>
          <a:off x="8839200" y="1066800"/>
          <a:ext cx="514350" cy="0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2</xdr:row>
      <xdr:rowOff>9525</xdr:rowOff>
    </xdr:from>
    <xdr:to>
      <xdr:col>13</xdr:col>
      <xdr:colOff>114300</xdr:colOff>
      <xdr:row>4</xdr:row>
      <xdr:rowOff>85725</xdr:rowOff>
    </xdr:to>
    <xdr:cxnSp macro="">
      <xdr:nvCxnSpPr>
        <xdr:cNvPr id="31" name="Straight Arrow Connector 32"/>
        <xdr:cNvCxnSpPr/>
      </xdr:nvCxnSpPr>
      <xdr:spPr>
        <a:xfrm flipH="1" flipV="1">
          <a:off x="8810625" y="390525"/>
          <a:ext cx="9525" cy="457200"/>
        </a:xfrm>
        <a:prstGeom prst="straightConnector1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257175</xdr:colOff>
      <xdr:row>2</xdr:row>
      <xdr:rowOff>38100</xdr:rowOff>
    </xdr:from>
    <xdr:to>
      <xdr:col>14</xdr:col>
      <xdr:colOff>85725</xdr:colOff>
      <xdr:row>4</xdr:row>
      <xdr:rowOff>38100</xdr:rowOff>
    </xdr:to>
    <xdr:cxnSp macro="">
      <xdr:nvCxnSpPr>
        <xdr:cNvPr id="32" name="Curved Connector 40"/>
        <xdr:cNvCxnSpPr/>
      </xdr:nvCxnSpPr>
      <xdr:spPr>
        <a:xfrm rot="10800000">
          <a:off x="8963025" y="609600"/>
          <a:ext cx="476250" cy="381000"/>
        </a:xfrm>
        <a:prstGeom prst="curvedConnector3">
          <a:avLst/>
        </a:prstGeom>
        <a:ln>
          <a:solidFill>
            <a:srgbClr val="002060"/>
          </a:solidFill>
          <a:headEnd type="none" w="med" len="med"/>
          <a:tailEnd type="triangle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600075</xdr:colOff>
      <xdr:row>20</xdr:row>
      <xdr:rowOff>219075</xdr:rowOff>
    </xdr:from>
    <xdr:to>
      <xdr:col>15</xdr:col>
      <xdr:colOff>9525</xdr:colOff>
      <xdr:row>27</xdr:row>
      <xdr:rowOff>9525</xdr:rowOff>
    </xdr:to>
    <xdr:sp macro="" textlink="">
      <xdr:nvSpPr>
        <xdr:cNvPr id="25" name="Double Bracket 24"/>
        <xdr:cNvSpPr/>
      </xdr:nvSpPr>
      <xdr:spPr>
        <a:xfrm>
          <a:off x="15840075" y="3533775"/>
          <a:ext cx="3676650" cy="1104900"/>
        </a:xfrm>
        <a:prstGeom prst="bracketPair">
          <a:avLst>
            <a:gd name="adj" fmla="val 11905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estudomec.inf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145"/>
  <sheetViews>
    <sheetView topLeftCell="A58" zoomScaleNormal="100" workbookViewId="0">
      <selection activeCell="N9" sqref="N9"/>
    </sheetView>
  </sheetViews>
  <sheetFormatPr defaultRowHeight="15" x14ac:dyDescent="0.25"/>
  <cols>
    <col min="2" max="2" width="11.85546875" customWidth="1"/>
    <col min="3" max="3" width="7" customWidth="1"/>
    <col min="4" max="4" width="9.28515625" bestFit="1" customWidth="1"/>
    <col min="5" max="5" width="9.85546875" bestFit="1" customWidth="1"/>
    <col min="6" max="6" width="9.28515625" bestFit="1" customWidth="1"/>
    <col min="7" max="7" width="10" bestFit="1" customWidth="1"/>
    <col min="9" max="9" width="9.7109375" bestFit="1" customWidth="1"/>
    <col min="10" max="10" width="9.28515625" bestFit="1" customWidth="1"/>
    <col min="11" max="11" width="9.7109375" bestFit="1" customWidth="1"/>
    <col min="12" max="12" width="9.85546875" bestFit="1" customWidth="1"/>
    <col min="13" max="13" width="9.42578125" bestFit="1" customWidth="1"/>
    <col min="14" max="14" width="10.140625" bestFit="1" customWidth="1"/>
    <col min="15" max="15" width="9.28515625" bestFit="1" customWidth="1"/>
    <col min="16" max="16" width="10" bestFit="1" customWidth="1"/>
  </cols>
  <sheetData>
    <row r="3" spans="1:17" x14ac:dyDescent="0.25">
      <c r="B3" s="3" t="s">
        <v>2</v>
      </c>
      <c r="E3" s="86" t="s">
        <v>9</v>
      </c>
      <c r="F3" s="84">
        <f>3</f>
        <v>3</v>
      </c>
      <c r="G3" s="86" t="s">
        <v>4</v>
      </c>
      <c r="O3" s="2">
        <v>6</v>
      </c>
    </row>
    <row r="4" spans="1:17" ht="17.25" x14ac:dyDescent="0.25">
      <c r="C4" s="3" t="s">
        <v>3</v>
      </c>
      <c r="E4" s="86" t="s">
        <v>10</v>
      </c>
      <c r="F4" s="84">
        <f>0.001</f>
        <v>1E-3</v>
      </c>
      <c r="G4" s="86" t="s">
        <v>210</v>
      </c>
      <c r="H4" s="17" t="s">
        <v>81</v>
      </c>
      <c r="N4" s="2">
        <v>5</v>
      </c>
    </row>
    <row r="5" spans="1:17" ht="17.25" x14ac:dyDescent="0.25">
      <c r="E5" s="86" t="s">
        <v>11</v>
      </c>
      <c r="F5" s="85">
        <v>3.0000000000000001E-6</v>
      </c>
      <c r="G5" s="86" t="s">
        <v>211</v>
      </c>
      <c r="H5" s="2"/>
      <c r="M5" s="2">
        <v>3</v>
      </c>
      <c r="O5" s="2">
        <v>4</v>
      </c>
    </row>
    <row r="6" spans="1:17" x14ac:dyDescent="0.25">
      <c r="B6" t="s">
        <v>0</v>
      </c>
      <c r="E6" s="87" t="s">
        <v>12</v>
      </c>
      <c r="F6" s="84">
        <v>0</v>
      </c>
      <c r="G6" s="86" t="s">
        <v>5</v>
      </c>
      <c r="H6" s="2" t="s">
        <v>27</v>
      </c>
      <c r="I6" s="2">
        <v>0</v>
      </c>
      <c r="J6" s="2" t="s">
        <v>41</v>
      </c>
    </row>
    <row r="7" spans="1:17" x14ac:dyDescent="0.25">
      <c r="B7" s="1" t="s">
        <v>1</v>
      </c>
      <c r="E7" s="86" t="s">
        <v>14</v>
      </c>
      <c r="F7" s="84">
        <v>1000</v>
      </c>
      <c r="G7" s="86" t="s">
        <v>6</v>
      </c>
      <c r="I7" s="19"/>
      <c r="L7" s="2">
        <v>2</v>
      </c>
    </row>
    <row r="8" spans="1:17" x14ac:dyDescent="0.25">
      <c r="E8" s="86" t="s">
        <v>13</v>
      </c>
      <c r="F8" s="84">
        <v>2000</v>
      </c>
      <c r="G8" s="86" t="s">
        <v>7</v>
      </c>
      <c r="N8" s="4">
        <v>1</v>
      </c>
    </row>
    <row r="9" spans="1:17" x14ac:dyDescent="0.25">
      <c r="E9" s="86" t="s">
        <v>15</v>
      </c>
      <c r="F9" s="85">
        <v>70000000000</v>
      </c>
      <c r="G9" s="86" t="s">
        <v>8</v>
      </c>
    </row>
    <row r="10" spans="1:17" x14ac:dyDescent="0.25">
      <c r="M10" t="s">
        <v>58</v>
      </c>
      <c r="Q10" t="s">
        <v>44</v>
      </c>
    </row>
    <row r="11" spans="1:17" x14ac:dyDescent="0.25">
      <c r="M11" t="s">
        <v>198</v>
      </c>
      <c r="Q11" t="s">
        <v>199</v>
      </c>
    </row>
    <row r="13" spans="1:17" x14ac:dyDescent="0.25">
      <c r="A13" s="17" t="s">
        <v>21</v>
      </c>
      <c r="B13" s="29">
        <f>F9*F4/F3</f>
        <v>23333333.333333332</v>
      </c>
      <c r="E13" s="73">
        <f>F9*F4/F3</f>
        <v>23333333.333333332</v>
      </c>
      <c r="F13" s="74">
        <f>0</f>
        <v>0</v>
      </c>
      <c r="G13" s="74">
        <f>0</f>
        <v>0</v>
      </c>
      <c r="H13" s="73">
        <f>-F9*F4/F3</f>
        <v>-23333333.333333332</v>
      </c>
      <c r="I13" s="74">
        <v>0</v>
      </c>
      <c r="J13" s="74">
        <v>0</v>
      </c>
    </row>
    <row r="14" spans="1:17" ht="15.75" x14ac:dyDescent="0.25">
      <c r="A14" s="17" t="s">
        <v>95</v>
      </c>
      <c r="B14" s="29">
        <f>12*F9*F5/(F3^3)</f>
        <v>93333.333333333328</v>
      </c>
      <c r="E14" s="74">
        <f>0</f>
        <v>0</v>
      </c>
      <c r="F14" s="73">
        <f>12*F9*F5/(F3^3)</f>
        <v>93333.333333333328</v>
      </c>
      <c r="G14" s="74">
        <f>6*F9*F5/(F3^2)</f>
        <v>140000</v>
      </c>
      <c r="H14" s="74">
        <v>0</v>
      </c>
      <c r="I14" s="73">
        <f>-12*F9*F5/(F3^3)</f>
        <v>-93333.333333333328</v>
      </c>
      <c r="J14" s="74">
        <f>6*F9*F5/(F3^2)</f>
        <v>140000</v>
      </c>
    </row>
    <row r="15" spans="1:17" ht="24" x14ac:dyDescent="0.45">
      <c r="A15" s="17" t="s">
        <v>96</v>
      </c>
      <c r="B15" s="29">
        <f>6*F9*F5/(F3^2)</f>
        <v>140000</v>
      </c>
      <c r="D15" s="13" t="s">
        <v>85</v>
      </c>
      <c r="E15" s="74">
        <f>0</f>
        <v>0</v>
      </c>
      <c r="F15" s="73">
        <f>6*F9*F5/(F3^2)</f>
        <v>140000</v>
      </c>
      <c r="G15" s="73">
        <f>4*F9*F5/F3</f>
        <v>280000</v>
      </c>
      <c r="H15" s="74">
        <v>0</v>
      </c>
      <c r="I15" s="73">
        <f>-6*F9*F5/(F3^2)</f>
        <v>-140000</v>
      </c>
      <c r="J15" s="73">
        <f>2*F9*F5/F3</f>
        <v>140000</v>
      </c>
      <c r="K15" s="76" t="s">
        <v>23</v>
      </c>
    </row>
    <row r="16" spans="1:17" x14ac:dyDescent="0.25">
      <c r="A16" s="17" t="s">
        <v>18</v>
      </c>
      <c r="B16" s="29">
        <f>4*F9*F5/F3</f>
        <v>280000</v>
      </c>
      <c r="E16" s="73">
        <f>-F9*F4/F3</f>
        <v>-23333333.333333332</v>
      </c>
      <c r="F16" s="74">
        <v>0</v>
      </c>
      <c r="G16" s="74">
        <v>0</v>
      </c>
      <c r="H16" s="73">
        <f>F9*F4/F3</f>
        <v>23333333.333333332</v>
      </c>
      <c r="I16" s="74">
        <v>0</v>
      </c>
      <c r="J16" s="74">
        <v>0</v>
      </c>
    </row>
    <row r="17" spans="1:14" x14ac:dyDescent="0.25">
      <c r="A17" s="17" t="s">
        <v>22</v>
      </c>
      <c r="B17" s="29">
        <f>2*F9*F5/F3</f>
        <v>140000</v>
      </c>
      <c r="E17" s="74">
        <v>0</v>
      </c>
      <c r="F17" s="74">
        <f>-12*F9*F5/(F3^3)</f>
        <v>-93333.333333333328</v>
      </c>
      <c r="G17" s="74">
        <f>-6*F9*F5/(F3^2)</f>
        <v>-140000</v>
      </c>
      <c r="H17" s="75">
        <f>F10*F5/F4</f>
        <v>0</v>
      </c>
      <c r="I17" s="74">
        <f>12*F9*F5/(F3^3)</f>
        <v>93333.333333333328</v>
      </c>
      <c r="J17" s="73">
        <f>-6*F9*F5/(F3^2)</f>
        <v>-140000</v>
      </c>
    </row>
    <row r="18" spans="1:14" x14ac:dyDescent="0.25">
      <c r="E18" s="74">
        <v>0</v>
      </c>
      <c r="F18" s="73">
        <f>6*F9*F5/(F3^2)</f>
        <v>140000</v>
      </c>
      <c r="G18" s="73">
        <f>2*F9*F5/F3</f>
        <v>140000</v>
      </c>
      <c r="H18" s="74">
        <v>0</v>
      </c>
      <c r="I18" s="74">
        <f>-6*F9*F5/(F3^2)</f>
        <v>-140000</v>
      </c>
      <c r="J18" s="73">
        <f>4*F9*F5/F3</f>
        <v>280000</v>
      </c>
    </row>
    <row r="20" spans="1:14" x14ac:dyDescent="0.25">
      <c r="E20" t="s">
        <v>112</v>
      </c>
    </row>
    <row r="23" spans="1:14" x14ac:dyDescent="0.25">
      <c r="A23" t="s">
        <v>200</v>
      </c>
    </row>
    <row r="25" spans="1:14" ht="18" x14ac:dyDescent="0.35">
      <c r="A25" s="3" t="s">
        <v>52</v>
      </c>
    </row>
    <row r="26" spans="1:14" ht="18" x14ac:dyDescent="0.35">
      <c r="A26" t="s">
        <v>51</v>
      </c>
      <c r="E26" t="s">
        <v>82</v>
      </c>
      <c r="I26" s="2" t="s">
        <v>53</v>
      </c>
      <c r="J26" s="2"/>
      <c r="K26" s="2" t="s">
        <v>24</v>
      </c>
      <c r="L26" s="6" t="s">
        <v>26</v>
      </c>
      <c r="M26" s="2">
        <v>0</v>
      </c>
      <c r="N26" s="2" t="s">
        <v>55</v>
      </c>
    </row>
    <row r="27" spans="1:14" ht="18" x14ac:dyDescent="0.35">
      <c r="E27" t="s">
        <v>83</v>
      </c>
      <c r="I27" s="2" t="s">
        <v>52</v>
      </c>
      <c r="J27" s="6" t="s">
        <v>27</v>
      </c>
      <c r="K27" s="2" t="s">
        <v>25</v>
      </c>
      <c r="L27" s="2" t="s">
        <v>24</v>
      </c>
      <c r="M27" s="2">
        <v>0</v>
      </c>
      <c r="N27" s="2" t="s">
        <v>51</v>
      </c>
    </row>
    <row r="28" spans="1:14" ht="18" x14ac:dyDescent="0.35">
      <c r="C28" s="4" t="s">
        <v>113</v>
      </c>
      <c r="E28" t="s">
        <v>84</v>
      </c>
      <c r="I28" s="2" t="s">
        <v>54</v>
      </c>
      <c r="J28" s="2"/>
      <c r="K28" s="2">
        <v>0</v>
      </c>
      <c r="L28" s="2">
        <v>0</v>
      </c>
      <c r="M28" s="2">
        <v>1</v>
      </c>
      <c r="N28" s="2" t="s">
        <v>56</v>
      </c>
    </row>
    <row r="29" spans="1:14" ht="18" x14ac:dyDescent="0.35">
      <c r="B29" s="3" t="s">
        <v>1</v>
      </c>
      <c r="C29" s="2" t="s">
        <v>53</v>
      </c>
    </row>
    <row r="32" spans="1:14" x14ac:dyDescent="0.25">
      <c r="B32" t="s">
        <v>203</v>
      </c>
    </row>
    <row r="35" spans="1:14" x14ac:dyDescent="0.25">
      <c r="M35" t="s">
        <v>117</v>
      </c>
    </row>
    <row r="36" spans="1:14" x14ac:dyDescent="0.25">
      <c r="B36" s="2"/>
      <c r="C36" s="7" t="s">
        <v>28</v>
      </c>
      <c r="D36" s="2"/>
      <c r="E36" s="2" t="s">
        <v>24</v>
      </c>
      <c r="F36" s="6" t="s">
        <v>26</v>
      </c>
      <c r="G36" s="2">
        <v>0</v>
      </c>
      <c r="H36" s="2">
        <v>0</v>
      </c>
      <c r="I36" s="2">
        <v>0</v>
      </c>
      <c r="J36" s="2">
        <v>0</v>
      </c>
      <c r="K36" s="8" t="s">
        <v>32</v>
      </c>
    </row>
    <row r="37" spans="1:14" x14ac:dyDescent="0.25">
      <c r="B37" s="2"/>
      <c r="C37" s="7" t="s">
        <v>29</v>
      </c>
      <c r="D37" s="2"/>
      <c r="E37" s="2" t="s">
        <v>25</v>
      </c>
      <c r="F37" s="2" t="s">
        <v>24</v>
      </c>
      <c r="G37" s="2">
        <v>0</v>
      </c>
      <c r="H37" s="2">
        <v>0</v>
      </c>
      <c r="I37" s="2">
        <v>0</v>
      </c>
      <c r="J37" s="2">
        <v>0</v>
      </c>
      <c r="K37" s="9" t="s">
        <v>33</v>
      </c>
    </row>
    <row r="38" spans="1:14" ht="21.75" x14ac:dyDescent="0.35">
      <c r="B38" s="24" t="s">
        <v>212</v>
      </c>
      <c r="C38" s="7" t="s">
        <v>38</v>
      </c>
      <c r="D38" s="6" t="s">
        <v>27</v>
      </c>
      <c r="E38" s="2">
        <v>0</v>
      </c>
      <c r="F38" s="2">
        <v>0</v>
      </c>
      <c r="G38" s="2">
        <v>1</v>
      </c>
      <c r="H38" s="2">
        <v>0</v>
      </c>
      <c r="I38" s="2">
        <v>0</v>
      </c>
      <c r="J38" s="2">
        <v>0</v>
      </c>
      <c r="K38" s="9" t="s">
        <v>34</v>
      </c>
      <c r="M38" s="21"/>
      <c r="N38" s="22" t="s">
        <v>114</v>
      </c>
    </row>
    <row r="39" spans="1:14" x14ac:dyDescent="0.25">
      <c r="B39" s="2"/>
      <c r="C39" s="7" t="s">
        <v>39</v>
      </c>
      <c r="D39" s="2"/>
      <c r="E39" s="2">
        <v>0</v>
      </c>
      <c r="F39" s="2">
        <v>0</v>
      </c>
      <c r="G39" s="2">
        <v>0</v>
      </c>
      <c r="H39" s="2" t="s">
        <v>24</v>
      </c>
      <c r="I39" s="6" t="s">
        <v>26</v>
      </c>
      <c r="J39" s="2">
        <v>0</v>
      </c>
      <c r="K39" s="9" t="s">
        <v>36</v>
      </c>
    </row>
    <row r="40" spans="1:14" x14ac:dyDescent="0.25">
      <c r="B40" s="2"/>
      <c r="C40" s="7" t="s">
        <v>40</v>
      </c>
      <c r="D40" s="2"/>
      <c r="E40" s="2">
        <v>0</v>
      </c>
      <c r="F40" s="2">
        <v>0</v>
      </c>
      <c r="G40" s="2">
        <v>0</v>
      </c>
      <c r="H40" s="2" t="s">
        <v>25</v>
      </c>
      <c r="I40" s="2" t="s">
        <v>24</v>
      </c>
      <c r="J40" s="2">
        <v>0</v>
      </c>
      <c r="K40" s="9" t="s">
        <v>37</v>
      </c>
    </row>
    <row r="41" spans="1:14" x14ac:dyDescent="0.25">
      <c r="C41" s="7" t="s">
        <v>31</v>
      </c>
      <c r="D41" s="2"/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1</v>
      </c>
      <c r="K41" s="9" t="s">
        <v>35</v>
      </c>
    </row>
    <row r="42" spans="1:14" x14ac:dyDescent="0.25">
      <c r="C42" s="2"/>
      <c r="D42" s="2"/>
      <c r="E42" s="2"/>
      <c r="F42" s="2"/>
      <c r="G42" s="2"/>
      <c r="H42" s="2"/>
      <c r="I42" s="2"/>
      <c r="J42" s="2"/>
      <c r="K42" s="2"/>
      <c r="M42" t="s">
        <v>116</v>
      </c>
    </row>
    <row r="43" spans="1:14" x14ac:dyDescent="0.25">
      <c r="C43" s="2"/>
      <c r="D43" s="2"/>
      <c r="E43" s="2"/>
      <c r="F43" s="2"/>
      <c r="G43" s="20"/>
      <c r="H43" s="2"/>
      <c r="I43" s="2"/>
      <c r="J43" s="2"/>
      <c r="K43" s="2"/>
    </row>
    <row r="44" spans="1:14" x14ac:dyDescent="0.25">
      <c r="C44" s="2"/>
      <c r="D44" s="2"/>
      <c r="E44" s="2"/>
      <c r="F44" s="2"/>
      <c r="G44" s="2"/>
      <c r="H44" s="2"/>
      <c r="I44" s="2"/>
      <c r="J44" s="2"/>
      <c r="K44" s="2"/>
    </row>
    <row r="45" spans="1:14" ht="20.25" x14ac:dyDescent="0.35">
      <c r="C45" s="14" t="s">
        <v>48</v>
      </c>
      <c r="D45" s="6" t="s">
        <v>27</v>
      </c>
      <c r="E45" s="12" t="s">
        <v>49</v>
      </c>
      <c r="F45" s="15" t="s">
        <v>50</v>
      </c>
      <c r="G45" s="2"/>
    </row>
    <row r="46" spans="1:14" x14ac:dyDescent="0.25">
      <c r="C46" s="2"/>
      <c r="D46" s="2"/>
      <c r="E46" s="2"/>
      <c r="F46" s="2"/>
      <c r="G46" s="2"/>
      <c r="H46" s="2"/>
      <c r="I46" s="2"/>
      <c r="J46" s="2"/>
      <c r="K46" s="2"/>
    </row>
    <row r="47" spans="1:14" x14ac:dyDescent="0.25">
      <c r="A47" t="s">
        <v>124</v>
      </c>
      <c r="C47" s="2"/>
      <c r="D47" s="2"/>
      <c r="E47" s="2"/>
      <c r="F47" s="2"/>
      <c r="G47" s="20"/>
      <c r="H47" s="2"/>
      <c r="I47" s="2"/>
      <c r="J47" s="2"/>
      <c r="K47" t="s">
        <v>125</v>
      </c>
    </row>
    <row r="48" spans="1:14" x14ac:dyDescent="0.25">
      <c r="C48" s="2"/>
      <c r="D48" s="2"/>
      <c r="E48" s="2"/>
      <c r="F48" s="2"/>
      <c r="G48" s="2"/>
      <c r="H48" s="2"/>
      <c r="I48" s="2"/>
      <c r="J48" s="2"/>
      <c r="K48" s="2"/>
    </row>
    <row r="49" spans="1:19" x14ac:dyDescent="0.25">
      <c r="A49" s="2" t="s">
        <v>42</v>
      </c>
      <c r="B49" s="2">
        <f>COS(I6)</f>
        <v>1</v>
      </c>
      <c r="C49" s="2"/>
      <c r="D49" s="2"/>
      <c r="E49" s="79">
        <f>B49</f>
        <v>1</v>
      </c>
      <c r="F49" s="79">
        <f>-B50</f>
        <v>0</v>
      </c>
      <c r="G49" s="79">
        <v>0</v>
      </c>
      <c r="H49" s="79">
        <v>0</v>
      </c>
      <c r="I49" s="79">
        <v>0</v>
      </c>
      <c r="J49" s="79">
        <v>0</v>
      </c>
      <c r="K49" s="2"/>
      <c r="N49" s="79">
        <f t="array" ref="N49:S54">TRANSPOSE(E49:J54)</f>
        <v>1</v>
      </c>
      <c r="O49" s="79">
        <v>0</v>
      </c>
      <c r="P49" s="79">
        <v>0</v>
      </c>
      <c r="Q49" s="79">
        <v>0</v>
      </c>
      <c r="R49" s="79">
        <v>0</v>
      </c>
      <c r="S49" s="79">
        <v>0</v>
      </c>
    </row>
    <row r="50" spans="1:19" x14ac:dyDescent="0.25">
      <c r="A50" s="2" t="s">
        <v>43</v>
      </c>
      <c r="B50" s="2">
        <f>SIN(I6)</f>
        <v>0</v>
      </c>
      <c r="E50" s="79">
        <f>B50</f>
        <v>0</v>
      </c>
      <c r="F50" s="79">
        <f>B49</f>
        <v>1</v>
      </c>
      <c r="G50" s="79">
        <v>0</v>
      </c>
      <c r="H50" s="79">
        <v>0</v>
      </c>
      <c r="I50" s="79">
        <v>0</v>
      </c>
      <c r="J50" s="79">
        <v>0</v>
      </c>
      <c r="N50" s="79">
        <v>0</v>
      </c>
      <c r="O50" s="79">
        <v>1</v>
      </c>
      <c r="P50" s="79">
        <v>0</v>
      </c>
      <c r="Q50" s="79">
        <v>0</v>
      </c>
      <c r="R50" s="79">
        <v>0</v>
      </c>
      <c r="S50" s="79">
        <v>0</v>
      </c>
    </row>
    <row r="51" spans="1:19" x14ac:dyDescent="0.25">
      <c r="E51" s="79">
        <v>0</v>
      </c>
      <c r="F51" s="79">
        <v>0</v>
      </c>
      <c r="G51" s="79">
        <v>1</v>
      </c>
      <c r="H51" s="79">
        <v>0</v>
      </c>
      <c r="I51" s="79">
        <v>0</v>
      </c>
      <c r="J51" s="79">
        <v>0</v>
      </c>
      <c r="N51" s="79">
        <v>0</v>
      </c>
      <c r="O51" s="79">
        <v>0</v>
      </c>
      <c r="P51" s="79">
        <v>1</v>
      </c>
      <c r="Q51" s="79">
        <v>0</v>
      </c>
      <c r="R51" s="79">
        <v>0</v>
      </c>
      <c r="S51" s="79">
        <v>0</v>
      </c>
    </row>
    <row r="52" spans="1:19" ht="24.75" x14ac:dyDescent="0.45">
      <c r="D52" s="13" t="s">
        <v>46</v>
      </c>
      <c r="E52" s="79">
        <v>0</v>
      </c>
      <c r="F52" s="79">
        <v>0</v>
      </c>
      <c r="G52" s="79">
        <v>0</v>
      </c>
      <c r="H52" s="79">
        <f>B49</f>
        <v>1</v>
      </c>
      <c r="I52" s="79">
        <f>-B50</f>
        <v>0</v>
      </c>
      <c r="J52" s="79">
        <v>0</v>
      </c>
      <c r="M52" s="13" t="s">
        <v>47</v>
      </c>
      <c r="N52" s="79">
        <v>0</v>
      </c>
      <c r="O52" s="79">
        <v>0</v>
      </c>
      <c r="P52" s="79">
        <v>0</v>
      </c>
      <c r="Q52" s="79">
        <v>1</v>
      </c>
      <c r="R52" s="79">
        <v>0</v>
      </c>
      <c r="S52" s="79">
        <v>0</v>
      </c>
    </row>
    <row r="53" spans="1:19" x14ac:dyDescent="0.25">
      <c r="E53" s="79">
        <v>0</v>
      </c>
      <c r="F53" s="79">
        <v>0</v>
      </c>
      <c r="G53" s="79">
        <v>0</v>
      </c>
      <c r="H53" s="79">
        <f>B50</f>
        <v>0</v>
      </c>
      <c r="I53" s="79">
        <f>B49</f>
        <v>1</v>
      </c>
      <c r="J53" s="79">
        <v>0</v>
      </c>
      <c r="N53" s="79">
        <v>0</v>
      </c>
      <c r="O53" s="79">
        <v>0</v>
      </c>
      <c r="P53" s="79">
        <v>0</v>
      </c>
      <c r="Q53" s="79">
        <v>0</v>
      </c>
      <c r="R53" s="79">
        <v>1</v>
      </c>
      <c r="S53" s="79">
        <v>0</v>
      </c>
    </row>
    <row r="54" spans="1:19" x14ac:dyDescent="0.25">
      <c r="E54" s="79">
        <v>0</v>
      </c>
      <c r="F54" s="79">
        <v>0</v>
      </c>
      <c r="G54" s="79">
        <v>0</v>
      </c>
      <c r="H54" s="79">
        <v>0</v>
      </c>
      <c r="I54" s="79">
        <v>0</v>
      </c>
      <c r="J54" s="79">
        <v>1</v>
      </c>
      <c r="N54" s="79">
        <v>0</v>
      </c>
      <c r="O54" s="79">
        <v>0</v>
      </c>
      <c r="P54" s="79">
        <v>0</v>
      </c>
      <c r="Q54" s="79">
        <v>0</v>
      </c>
      <c r="R54" s="79">
        <v>0</v>
      </c>
      <c r="S54" s="79">
        <v>1</v>
      </c>
    </row>
    <row r="58" spans="1:19" ht="18" x14ac:dyDescent="0.35">
      <c r="A58" t="s">
        <v>126</v>
      </c>
    </row>
    <row r="61" spans="1:19" ht="24.75" x14ac:dyDescent="0.45">
      <c r="A61" s="11" t="s">
        <v>204</v>
      </c>
      <c r="C61" s="6" t="s">
        <v>27</v>
      </c>
      <c r="D61" s="11" t="s">
        <v>45</v>
      </c>
      <c r="G61" t="s">
        <v>88</v>
      </c>
    </row>
    <row r="65" spans="1:17" ht="18.75" x14ac:dyDescent="0.35">
      <c r="B65" s="94" t="s">
        <v>205</v>
      </c>
      <c r="C65" s="94"/>
      <c r="D65" s="94"/>
      <c r="E65" s="94"/>
      <c r="F65" s="94"/>
      <c r="G65" s="94"/>
      <c r="J65" s="95" t="s">
        <v>206</v>
      </c>
      <c r="K65" s="95"/>
      <c r="L65" s="95"/>
      <c r="M65" s="95"/>
      <c r="N65" s="95"/>
      <c r="O65" s="95"/>
    </row>
    <row r="66" spans="1:17" x14ac:dyDescent="0.25">
      <c r="B66" s="80">
        <f t="array" ref="B66:G71">MMULT(E49:J54,E13:J18)</f>
        <v>23333333.333333332</v>
      </c>
      <c r="C66" s="80">
        <v>0</v>
      </c>
      <c r="D66" s="80">
        <v>0</v>
      </c>
      <c r="E66" s="80">
        <v>-23333333.333333332</v>
      </c>
      <c r="F66" s="80">
        <v>0</v>
      </c>
      <c r="G66" s="80">
        <v>0</v>
      </c>
      <c r="J66" s="82">
        <f t="array" ref="J66:O71">MMULT(B66:G71,N49:S54)</f>
        <v>23333333.333333332</v>
      </c>
      <c r="K66" s="82">
        <v>0</v>
      </c>
      <c r="L66" s="82">
        <v>0</v>
      </c>
      <c r="M66" s="82">
        <v>-23333333.333333332</v>
      </c>
      <c r="N66" s="82">
        <v>0</v>
      </c>
      <c r="O66" s="82">
        <v>0</v>
      </c>
    </row>
    <row r="67" spans="1:17" x14ac:dyDescent="0.25">
      <c r="B67" s="80">
        <v>0</v>
      </c>
      <c r="C67" s="80">
        <v>93333.333333333328</v>
      </c>
      <c r="D67" s="80">
        <v>140000</v>
      </c>
      <c r="E67" s="80">
        <v>0</v>
      </c>
      <c r="F67" s="80">
        <v>-93333.333333333328</v>
      </c>
      <c r="G67" s="80">
        <v>140000</v>
      </c>
      <c r="J67" s="82">
        <v>0</v>
      </c>
      <c r="K67" s="82">
        <v>93333.333333333328</v>
      </c>
      <c r="L67" s="82">
        <v>140000</v>
      </c>
      <c r="M67" s="82">
        <v>0</v>
      </c>
      <c r="N67" s="82">
        <v>-93333.333333333328</v>
      </c>
      <c r="O67" s="82">
        <v>140000</v>
      </c>
    </row>
    <row r="68" spans="1:17" ht="24" x14ac:dyDescent="0.45">
      <c r="B68" s="80">
        <v>0</v>
      </c>
      <c r="C68" s="80">
        <v>140000</v>
      </c>
      <c r="D68" s="80">
        <v>280000</v>
      </c>
      <c r="E68" s="80">
        <v>0</v>
      </c>
      <c r="F68" s="80">
        <v>-140000</v>
      </c>
      <c r="G68" s="80">
        <v>140000</v>
      </c>
      <c r="J68" s="82">
        <v>0</v>
      </c>
      <c r="K68" s="82">
        <v>140000</v>
      </c>
      <c r="L68" s="82">
        <v>280000</v>
      </c>
      <c r="M68" s="82">
        <v>0</v>
      </c>
      <c r="N68" s="82">
        <v>-140000</v>
      </c>
      <c r="O68" s="82">
        <v>140000</v>
      </c>
      <c r="P68" s="6" t="s">
        <v>75</v>
      </c>
      <c r="Q68" s="11" t="s">
        <v>86</v>
      </c>
    </row>
    <row r="69" spans="1:17" x14ac:dyDescent="0.25">
      <c r="B69" s="80">
        <v>-23333333.333333332</v>
      </c>
      <c r="C69" s="80">
        <v>0</v>
      </c>
      <c r="D69" s="80">
        <v>0</v>
      </c>
      <c r="E69" s="80">
        <v>23333333.333333332</v>
      </c>
      <c r="F69" s="80">
        <v>0</v>
      </c>
      <c r="G69" s="80">
        <v>0</v>
      </c>
      <c r="J69" s="82">
        <v>-23333333.333333332</v>
      </c>
      <c r="K69" s="82">
        <v>0</v>
      </c>
      <c r="L69" s="82">
        <v>0</v>
      </c>
      <c r="M69" s="82">
        <v>23333333.333333332</v>
      </c>
      <c r="N69" s="82">
        <v>0</v>
      </c>
      <c r="O69" s="82">
        <v>0</v>
      </c>
    </row>
    <row r="70" spans="1:17" x14ac:dyDescent="0.25">
      <c r="B70" s="80">
        <v>0</v>
      </c>
      <c r="C70" s="80">
        <v>-93333.333333333328</v>
      </c>
      <c r="D70" s="80">
        <v>-140000</v>
      </c>
      <c r="E70" s="80">
        <v>0</v>
      </c>
      <c r="F70" s="80">
        <v>93333.333333333328</v>
      </c>
      <c r="G70" s="80">
        <v>-140000</v>
      </c>
      <c r="J70" s="82">
        <v>0</v>
      </c>
      <c r="K70" s="82">
        <v>-93333.333333333328</v>
      </c>
      <c r="L70" s="82">
        <v>-140000</v>
      </c>
      <c r="M70" s="82">
        <v>0</v>
      </c>
      <c r="N70" s="82">
        <v>93333.333333333328</v>
      </c>
      <c r="O70" s="82">
        <v>-140000</v>
      </c>
      <c r="Q70" t="s">
        <v>87</v>
      </c>
    </row>
    <row r="71" spans="1:17" x14ac:dyDescent="0.25">
      <c r="B71" s="80">
        <v>0</v>
      </c>
      <c r="C71" s="80">
        <v>140000</v>
      </c>
      <c r="D71" s="80">
        <v>140000</v>
      </c>
      <c r="E71" s="80">
        <v>0</v>
      </c>
      <c r="F71" s="80">
        <v>-140000</v>
      </c>
      <c r="G71" s="80">
        <v>280000</v>
      </c>
      <c r="J71" s="82">
        <v>0</v>
      </c>
      <c r="K71" s="82">
        <v>140000</v>
      </c>
      <c r="L71" s="82">
        <v>140000</v>
      </c>
      <c r="M71" s="82">
        <v>0</v>
      </c>
      <c r="N71" s="82">
        <v>-140000</v>
      </c>
      <c r="O71" s="82">
        <v>280000</v>
      </c>
    </row>
    <row r="74" spans="1:17" x14ac:dyDescent="0.25">
      <c r="A74" t="s">
        <v>57</v>
      </c>
    </row>
    <row r="77" spans="1:17" ht="18" x14ac:dyDescent="0.35">
      <c r="C77" t="s">
        <v>78</v>
      </c>
      <c r="G77" t="s">
        <v>60</v>
      </c>
    </row>
    <row r="78" spans="1:17" ht="18" x14ac:dyDescent="0.35">
      <c r="C78" t="s">
        <v>79</v>
      </c>
      <c r="G78" t="s">
        <v>61</v>
      </c>
    </row>
    <row r="79" spans="1:17" x14ac:dyDescent="0.25">
      <c r="D79" s="2" t="s">
        <v>30</v>
      </c>
    </row>
    <row r="80" spans="1:17" ht="24" x14ac:dyDescent="0.45">
      <c r="A80" s="23" t="s">
        <v>208</v>
      </c>
      <c r="D80" s="2" t="s">
        <v>30</v>
      </c>
      <c r="G80" t="s">
        <v>127</v>
      </c>
    </row>
    <row r="81" spans="2:13" x14ac:dyDescent="0.25">
      <c r="D81" s="2" t="s">
        <v>30</v>
      </c>
      <c r="G81" t="s">
        <v>129</v>
      </c>
    </row>
    <row r="82" spans="2:13" x14ac:dyDescent="0.25">
      <c r="C82" t="s">
        <v>59</v>
      </c>
    </row>
    <row r="86" spans="2:13" ht="18" x14ac:dyDescent="0.35">
      <c r="F86" t="s">
        <v>207</v>
      </c>
    </row>
    <row r="88" spans="2:13" x14ac:dyDescent="0.25">
      <c r="B88" s="2" t="s">
        <v>2</v>
      </c>
    </row>
    <row r="89" spans="2:13" x14ac:dyDescent="0.25">
      <c r="C89" s="3" t="s">
        <v>3</v>
      </c>
    </row>
    <row r="90" spans="2:13" x14ac:dyDescent="0.25">
      <c r="G90" s="79" t="s">
        <v>62</v>
      </c>
      <c r="I90" s="79" t="s">
        <v>68</v>
      </c>
      <c r="K90" s="79" t="s">
        <v>71</v>
      </c>
    </row>
    <row r="91" spans="2:13" x14ac:dyDescent="0.25">
      <c r="B91" t="s">
        <v>0</v>
      </c>
      <c r="G91" s="79" t="s">
        <v>63</v>
      </c>
      <c r="I91" s="79" t="s">
        <v>69</v>
      </c>
      <c r="K91" s="79" t="s">
        <v>72</v>
      </c>
    </row>
    <row r="92" spans="2:13" x14ac:dyDescent="0.25">
      <c r="B92" s="1" t="s">
        <v>1</v>
      </c>
      <c r="G92" s="79" t="s">
        <v>64</v>
      </c>
      <c r="I92" s="79" t="s">
        <v>70</v>
      </c>
      <c r="K92" s="79" t="s">
        <v>73</v>
      </c>
    </row>
    <row r="93" spans="2:13" ht="20.25" x14ac:dyDescent="0.35">
      <c r="F93" s="10" t="s">
        <v>109</v>
      </c>
      <c r="G93" s="79" t="s">
        <v>67</v>
      </c>
      <c r="H93" s="6" t="s">
        <v>27</v>
      </c>
      <c r="I93" s="79">
        <v>0</v>
      </c>
      <c r="J93" s="2" t="s">
        <v>27</v>
      </c>
      <c r="K93" s="79">
        <v>0</v>
      </c>
    </row>
    <row r="94" spans="2:13" x14ac:dyDescent="0.25">
      <c r="G94" s="79" t="s">
        <v>65</v>
      </c>
      <c r="I94" s="79" t="s">
        <v>2</v>
      </c>
      <c r="K94" s="79">
        <f>-1000</f>
        <v>-1000</v>
      </c>
    </row>
    <row r="95" spans="2:13" ht="20.25" x14ac:dyDescent="0.35">
      <c r="B95" t="s">
        <v>130</v>
      </c>
      <c r="G95" s="79" t="s">
        <v>66</v>
      </c>
      <c r="I95" s="79" t="s">
        <v>3</v>
      </c>
      <c r="K95" s="79">
        <f>-2000</f>
        <v>-2000</v>
      </c>
      <c r="M95" s="12" t="s">
        <v>74</v>
      </c>
    </row>
    <row r="97" spans="1:17" x14ac:dyDescent="0.25">
      <c r="C97" s="79" t="s">
        <v>132</v>
      </c>
      <c r="E97" s="79" t="s">
        <v>71</v>
      </c>
      <c r="M97" s="79">
        <v>0</v>
      </c>
      <c r="P97" t="s">
        <v>118</v>
      </c>
    </row>
    <row r="98" spans="1:17" x14ac:dyDescent="0.25">
      <c r="C98" s="79" t="s">
        <v>133</v>
      </c>
      <c r="E98" s="79" t="s">
        <v>72</v>
      </c>
      <c r="M98" s="79">
        <v>0</v>
      </c>
      <c r="P98" t="s">
        <v>119</v>
      </c>
    </row>
    <row r="99" spans="1:17" ht="20.25" x14ac:dyDescent="0.35">
      <c r="B99" s="12" t="s">
        <v>128</v>
      </c>
      <c r="C99" s="79" t="s">
        <v>134</v>
      </c>
      <c r="D99" s="2" t="s">
        <v>27</v>
      </c>
      <c r="E99" s="79" t="s">
        <v>73</v>
      </c>
      <c r="I99" t="s">
        <v>183</v>
      </c>
      <c r="M99" s="79">
        <v>0</v>
      </c>
      <c r="P99" t="s">
        <v>120</v>
      </c>
    </row>
    <row r="100" spans="1:17" x14ac:dyDescent="0.25">
      <c r="C100" s="79" t="s">
        <v>135</v>
      </c>
      <c r="E100" s="79">
        <v>0</v>
      </c>
      <c r="I100" t="s">
        <v>110</v>
      </c>
      <c r="M100" s="79">
        <v>0</v>
      </c>
      <c r="P100" t="s">
        <v>121</v>
      </c>
    </row>
    <row r="101" spans="1:17" x14ac:dyDescent="0.25">
      <c r="C101" s="79" t="s">
        <v>136</v>
      </c>
      <c r="E101" s="79">
        <f>-1000</f>
        <v>-1000</v>
      </c>
      <c r="M101" s="79">
        <f>-F7</f>
        <v>-1000</v>
      </c>
      <c r="P101" t="s">
        <v>122</v>
      </c>
    </row>
    <row r="102" spans="1:17" x14ac:dyDescent="0.25">
      <c r="C102" s="79" t="s">
        <v>137</v>
      </c>
      <c r="E102" s="79">
        <f>-2000</f>
        <v>-2000</v>
      </c>
      <c r="M102" s="79">
        <f>-F8</f>
        <v>-2000</v>
      </c>
      <c r="P102" t="s">
        <v>123</v>
      </c>
    </row>
    <row r="105" spans="1:17" x14ac:dyDescent="0.25">
      <c r="B105" t="s">
        <v>77</v>
      </c>
    </row>
    <row r="106" spans="1:17" x14ac:dyDescent="0.25">
      <c r="B106" t="s">
        <v>80</v>
      </c>
      <c r="L106" t="s">
        <v>106</v>
      </c>
    </row>
    <row r="107" spans="1:17" ht="18" x14ac:dyDescent="0.35">
      <c r="L107" t="s">
        <v>107</v>
      </c>
    </row>
    <row r="110" spans="1:17" x14ac:dyDescent="0.25">
      <c r="D110" s="83">
        <v>1.0000000000000001E+50</v>
      </c>
      <c r="E110" s="88">
        <f>K66</f>
        <v>0</v>
      </c>
      <c r="F110" s="88">
        <f>L66</f>
        <v>0</v>
      </c>
      <c r="G110" s="88">
        <f>M66</f>
        <v>-23333333.333333332</v>
      </c>
      <c r="H110" s="88">
        <f>N66</f>
        <v>0</v>
      </c>
      <c r="I110" s="88">
        <f>O66</f>
        <v>0</v>
      </c>
      <c r="L110" s="79">
        <f t="array" ref="L110:Q115">MINVERSE(D110:I115)</f>
        <v>9.9999999999999989E-51</v>
      </c>
      <c r="M110" s="79">
        <v>0</v>
      </c>
      <c r="N110" s="79">
        <v>0</v>
      </c>
      <c r="O110" s="79">
        <v>9.9999999999999989E-51</v>
      </c>
      <c r="P110" s="79">
        <v>0</v>
      </c>
      <c r="Q110" s="79">
        <v>0</v>
      </c>
    </row>
    <row r="111" spans="1:17" x14ac:dyDescent="0.25">
      <c r="D111" s="88">
        <f>J67</f>
        <v>0</v>
      </c>
      <c r="E111" s="83">
        <v>1.0000000000000001E+50</v>
      </c>
      <c r="F111" s="88">
        <f>L67</f>
        <v>140000</v>
      </c>
      <c r="G111" s="88">
        <f>M67</f>
        <v>0</v>
      </c>
      <c r="H111" s="88">
        <f>N67</f>
        <v>-93333.333333333328</v>
      </c>
      <c r="I111" s="88">
        <f>O67</f>
        <v>140000</v>
      </c>
      <c r="K111" s="2"/>
      <c r="L111" s="79">
        <v>0</v>
      </c>
      <c r="M111" s="79">
        <v>9.9999999999999989E-51</v>
      </c>
      <c r="N111" s="79">
        <v>-1.5557538194652853E-111</v>
      </c>
      <c r="O111" s="79">
        <v>0</v>
      </c>
      <c r="P111" s="79">
        <v>9.9999999999999953E-51</v>
      </c>
      <c r="Q111" s="79">
        <v>-2.2204460492503128E-66</v>
      </c>
    </row>
    <row r="112" spans="1:17" ht="24.75" x14ac:dyDescent="0.45">
      <c r="A112" s="11" t="s">
        <v>182</v>
      </c>
      <c r="D112" s="88">
        <f>J68</f>
        <v>0</v>
      </c>
      <c r="E112" s="88">
        <f>K68</f>
        <v>140000</v>
      </c>
      <c r="F112" s="83">
        <v>1.0000000000000001E+50</v>
      </c>
      <c r="G112" s="88">
        <f t="shared" ref="G112:I115" si="0">M68</f>
        <v>0</v>
      </c>
      <c r="H112" s="88">
        <f t="shared" si="0"/>
        <v>-140000</v>
      </c>
      <c r="I112" s="88">
        <f t="shared" si="0"/>
        <v>140000</v>
      </c>
      <c r="K112" s="16" t="s">
        <v>76</v>
      </c>
      <c r="L112" s="79">
        <v>0</v>
      </c>
      <c r="M112" s="79">
        <v>0</v>
      </c>
      <c r="N112" s="79">
        <v>9.9999999999999989E-51</v>
      </c>
      <c r="O112" s="79">
        <v>0</v>
      </c>
      <c r="P112" s="79">
        <v>3.0000000000000004E-50</v>
      </c>
      <c r="Q112" s="79">
        <v>9.9999999999999989E-51</v>
      </c>
    </row>
    <row r="113" spans="1:17" x14ac:dyDescent="0.25">
      <c r="D113" s="88">
        <f>J69</f>
        <v>-23333333.333333332</v>
      </c>
      <c r="E113" s="88">
        <f>K69</f>
        <v>0</v>
      </c>
      <c r="F113" s="88">
        <f>L69</f>
        <v>0</v>
      </c>
      <c r="G113" s="88">
        <f t="shared" si="0"/>
        <v>23333333.333333332</v>
      </c>
      <c r="H113" s="88">
        <f t="shared" si="0"/>
        <v>0</v>
      </c>
      <c r="I113" s="88">
        <f t="shared" si="0"/>
        <v>0</v>
      </c>
      <c r="K113" s="5"/>
      <c r="L113" s="79">
        <v>9.9999999999999989E-51</v>
      </c>
      <c r="M113" s="79">
        <v>0</v>
      </c>
      <c r="N113" s="79">
        <v>0</v>
      </c>
      <c r="O113" s="79">
        <v>4.2857142857142858E-8</v>
      </c>
      <c r="P113" s="79">
        <v>0</v>
      </c>
      <c r="Q113" s="79">
        <v>0</v>
      </c>
    </row>
    <row r="114" spans="1:17" x14ac:dyDescent="0.25">
      <c r="D114" s="88">
        <f>J70</f>
        <v>0</v>
      </c>
      <c r="E114" s="88">
        <f>K70</f>
        <v>-93333.333333333328</v>
      </c>
      <c r="F114" s="88">
        <f>L70</f>
        <v>-140000</v>
      </c>
      <c r="G114" s="88">
        <f t="shared" si="0"/>
        <v>0</v>
      </c>
      <c r="H114" s="88">
        <f t="shared" si="0"/>
        <v>93333.333333333328</v>
      </c>
      <c r="I114" s="88">
        <f t="shared" si="0"/>
        <v>-140000</v>
      </c>
      <c r="K114" s="2"/>
      <c r="L114" s="79">
        <v>0</v>
      </c>
      <c r="M114" s="79">
        <v>9.9999999999999989E-51</v>
      </c>
      <c r="N114" s="79">
        <v>3.0000000000000004E-50</v>
      </c>
      <c r="O114" s="79">
        <v>0</v>
      </c>
      <c r="P114" s="79">
        <v>4.2857142857142863E-5</v>
      </c>
      <c r="Q114" s="79">
        <v>2.1428571428571428E-5</v>
      </c>
    </row>
    <row r="115" spans="1:17" x14ac:dyDescent="0.25">
      <c r="D115" s="88">
        <f>J71</f>
        <v>0</v>
      </c>
      <c r="E115" s="88">
        <f>K71</f>
        <v>140000</v>
      </c>
      <c r="F115" s="88">
        <f>L71</f>
        <v>140000</v>
      </c>
      <c r="G115" s="88">
        <f t="shared" si="0"/>
        <v>0</v>
      </c>
      <c r="H115" s="88">
        <f t="shared" si="0"/>
        <v>-140000</v>
      </c>
      <c r="I115" s="88">
        <f t="shared" si="0"/>
        <v>280000</v>
      </c>
      <c r="K115" s="2"/>
      <c r="L115" s="79">
        <v>0</v>
      </c>
      <c r="M115" s="79">
        <v>0</v>
      </c>
      <c r="N115" s="79">
        <v>1.0000000000000002E-50</v>
      </c>
      <c r="O115" s="79">
        <v>0</v>
      </c>
      <c r="P115" s="79">
        <v>2.1428571428571432E-5</v>
      </c>
      <c r="Q115" s="79">
        <v>1.4285714285714287E-5</v>
      </c>
    </row>
    <row r="118" spans="1:17" x14ac:dyDescent="0.25">
      <c r="A118" t="s">
        <v>138</v>
      </c>
    </row>
    <row r="120" spans="1:17" ht="21" x14ac:dyDescent="0.35">
      <c r="H120" s="11">
        <v>-1</v>
      </c>
    </row>
    <row r="121" spans="1:17" x14ac:dyDescent="0.25">
      <c r="C121" s="88">
        <v>1.0000000000000001E+50</v>
      </c>
      <c r="D121" s="79" t="s">
        <v>145</v>
      </c>
      <c r="E121" s="79" t="s">
        <v>146</v>
      </c>
      <c r="F121" s="79" t="s">
        <v>147</v>
      </c>
      <c r="G121" s="79" t="s">
        <v>148</v>
      </c>
      <c r="H121" s="79" t="s">
        <v>149</v>
      </c>
      <c r="J121" s="79" t="s">
        <v>156</v>
      </c>
      <c r="L121" s="79">
        <v>0</v>
      </c>
    </row>
    <row r="122" spans="1:17" x14ac:dyDescent="0.25">
      <c r="C122" s="79" t="s">
        <v>150</v>
      </c>
      <c r="D122" s="88">
        <v>1.0000000000000001E+50</v>
      </c>
      <c r="E122" s="79" t="s">
        <v>30</v>
      </c>
      <c r="F122" s="79" t="s">
        <v>30</v>
      </c>
      <c r="G122" s="79" t="s">
        <v>30</v>
      </c>
      <c r="H122" s="79" t="s">
        <v>30</v>
      </c>
      <c r="J122" s="79" t="s">
        <v>157</v>
      </c>
      <c r="L122" s="79">
        <v>0</v>
      </c>
    </row>
    <row r="123" spans="1:17" x14ac:dyDescent="0.25">
      <c r="B123" s="59"/>
      <c r="C123" s="79" t="s">
        <v>151</v>
      </c>
      <c r="D123" s="79" t="s">
        <v>30</v>
      </c>
      <c r="E123" s="88">
        <v>1.0000000000000001E+50</v>
      </c>
      <c r="F123" s="79" t="s">
        <v>30</v>
      </c>
      <c r="G123" s="79" t="s">
        <v>30</v>
      </c>
      <c r="H123" s="79" t="s">
        <v>30</v>
      </c>
      <c r="I123" s="2" t="s">
        <v>155</v>
      </c>
      <c r="J123" s="79" t="s">
        <v>158</v>
      </c>
      <c r="K123" s="6" t="s">
        <v>27</v>
      </c>
      <c r="L123" s="79">
        <v>0</v>
      </c>
    </row>
    <row r="124" spans="1:17" x14ac:dyDescent="0.25">
      <c r="C124" s="79" t="s">
        <v>152</v>
      </c>
      <c r="D124" s="79" t="s">
        <v>30</v>
      </c>
      <c r="E124" s="79" t="s">
        <v>30</v>
      </c>
      <c r="F124" s="79" t="s">
        <v>30</v>
      </c>
      <c r="G124" s="79" t="s">
        <v>30</v>
      </c>
      <c r="H124" s="79" t="s">
        <v>30</v>
      </c>
      <c r="J124" s="79" t="s">
        <v>159</v>
      </c>
      <c r="L124" s="79" t="s">
        <v>142</v>
      </c>
    </row>
    <row r="125" spans="1:17" x14ac:dyDescent="0.25">
      <c r="C125" s="79" t="s">
        <v>153</v>
      </c>
      <c r="D125" s="79" t="s">
        <v>30</v>
      </c>
      <c r="E125" s="79" t="s">
        <v>30</v>
      </c>
      <c r="F125" s="79" t="s">
        <v>30</v>
      </c>
      <c r="G125" s="79" t="s">
        <v>30</v>
      </c>
      <c r="H125" s="79" t="s">
        <v>30</v>
      </c>
      <c r="J125" s="79" t="s">
        <v>160</v>
      </c>
      <c r="L125" s="79" t="s">
        <v>143</v>
      </c>
    </row>
    <row r="126" spans="1:17" x14ac:dyDescent="0.25">
      <c r="C126" s="79" t="s">
        <v>154</v>
      </c>
      <c r="D126" s="79" t="s">
        <v>30</v>
      </c>
      <c r="E126" s="79" t="s">
        <v>30</v>
      </c>
      <c r="F126" s="79" t="s">
        <v>30</v>
      </c>
      <c r="G126" s="79" t="s">
        <v>30</v>
      </c>
      <c r="H126" s="79" t="s">
        <v>30</v>
      </c>
      <c r="J126" s="79" t="s">
        <v>161</v>
      </c>
      <c r="L126" s="79" t="s">
        <v>144</v>
      </c>
    </row>
    <row r="129" spans="1:16" x14ac:dyDescent="0.25">
      <c r="A129" t="s">
        <v>209</v>
      </c>
    </row>
    <row r="131" spans="1:16" x14ac:dyDescent="0.25">
      <c r="B131" s="79">
        <f t="array" ref="B131:B136">MMULT(L110:Q115,M97:M102)</f>
        <v>0</v>
      </c>
    </row>
    <row r="132" spans="1:16" x14ac:dyDescent="0.25">
      <c r="B132" s="79">
        <v>-9.99999999999999E-48</v>
      </c>
    </row>
    <row r="133" spans="1:16" ht="21" x14ac:dyDescent="0.35">
      <c r="A133" s="13" t="s">
        <v>131</v>
      </c>
      <c r="B133" s="79">
        <v>-5.0000000000000001E-47</v>
      </c>
      <c r="C133" s="1"/>
      <c r="D133" t="s">
        <v>115</v>
      </c>
    </row>
    <row r="134" spans="1:16" x14ac:dyDescent="0.25">
      <c r="B134" s="79">
        <v>0</v>
      </c>
    </row>
    <row r="135" spans="1:16" x14ac:dyDescent="0.25">
      <c r="B135" s="79">
        <v>-8.5714285714285715E-2</v>
      </c>
      <c r="E135" s="79">
        <f t="array" ref="E135:E140">MMULT(J66:O71,B131:B136)</f>
        <v>0</v>
      </c>
      <c r="F135" s="2" t="s">
        <v>6</v>
      </c>
    </row>
    <row r="136" spans="1:16" x14ac:dyDescent="0.25">
      <c r="B136" s="79">
        <v>-0.05</v>
      </c>
      <c r="E136" s="79">
        <v>1000</v>
      </c>
      <c r="F136" s="2" t="s">
        <v>6</v>
      </c>
      <c r="G136" t="s">
        <v>184</v>
      </c>
      <c r="O136" s="79">
        <f>E135-M97</f>
        <v>0</v>
      </c>
      <c r="P136" s="2" t="s">
        <v>6</v>
      </c>
    </row>
    <row r="137" spans="1:16" x14ac:dyDescent="0.25">
      <c r="E137" s="79">
        <v>5000</v>
      </c>
      <c r="F137" s="2" t="s">
        <v>7</v>
      </c>
      <c r="O137" s="79">
        <f t="shared" ref="O137:O141" si="1">E136-M98</f>
        <v>1000</v>
      </c>
      <c r="P137" s="2" t="s">
        <v>6</v>
      </c>
    </row>
    <row r="138" spans="1:16" ht="24" x14ac:dyDescent="0.45">
      <c r="D138" s="13" t="s">
        <v>213</v>
      </c>
      <c r="E138" s="79">
        <v>0</v>
      </c>
      <c r="F138" s="2" t="s">
        <v>6</v>
      </c>
      <c r="O138" s="79">
        <f t="shared" si="1"/>
        <v>5000</v>
      </c>
      <c r="P138" s="2" t="s">
        <v>7</v>
      </c>
    </row>
    <row r="139" spans="1:16" ht="24" x14ac:dyDescent="0.45">
      <c r="E139" s="79">
        <v>-1000</v>
      </c>
      <c r="F139" s="2" t="s">
        <v>6</v>
      </c>
      <c r="N139" s="60" t="s">
        <v>214</v>
      </c>
      <c r="O139" s="79">
        <f t="shared" si="1"/>
        <v>0</v>
      </c>
      <c r="P139" s="2" t="s">
        <v>6</v>
      </c>
    </row>
    <row r="140" spans="1:16" x14ac:dyDescent="0.25">
      <c r="E140" s="79">
        <v>-2000</v>
      </c>
      <c r="F140" s="2" t="s">
        <v>7</v>
      </c>
      <c r="O140" s="79">
        <f t="shared" si="1"/>
        <v>0</v>
      </c>
      <c r="P140" s="2" t="s">
        <v>6</v>
      </c>
    </row>
    <row r="141" spans="1:16" x14ac:dyDescent="0.25">
      <c r="O141" s="79">
        <f t="shared" si="1"/>
        <v>0</v>
      </c>
      <c r="P141" s="2" t="s">
        <v>7</v>
      </c>
    </row>
    <row r="143" spans="1:16" x14ac:dyDescent="0.25">
      <c r="B143" t="s">
        <v>89</v>
      </c>
    </row>
    <row r="145" spans="2:5" x14ac:dyDescent="0.25">
      <c r="B145" s="18" t="s">
        <v>102</v>
      </c>
      <c r="E145" s="59" t="s">
        <v>101</v>
      </c>
    </row>
  </sheetData>
  <mergeCells count="2">
    <mergeCell ref="B65:G65"/>
    <mergeCell ref="J65:O6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02"/>
  <sheetViews>
    <sheetView tabSelected="1" topLeftCell="A80" workbookViewId="0">
      <selection activeCell="A101" sqref="A101"/>
    </sheetView>
  </sheetViews>
  <sheetFormatPr defaultRowHeight="15" x14ac:dyDescent="0.25"/>
  <cols>
    <col min="5" max="5" width="9.7109375" bestFit="1" customWidth="1"/>
    <col min="6" max="7" width="9.28515625" bestFit="1" customWidth="1"/>
    <col min="8" max="8" width="9.7109375" bestFit="1" customWidth="1"/>
    <col min="9" max="10" width="9.28515625" bestFit="1" customWidth="1"/>
    <col min="12" max="12" width="9.7109375" bestFit="1" customWidth="1"/>
    <col min="13" max="14" width="9.28515625" bestFit="1" customWidth="1"/>
    <col min="15" max="15" width="9.7109375" bestFit="1" customWidth="1"/>
    <col min="16" max="16" width="9.28515625" bestFit="1" customWidth="1"/>
    <col min="17" max="17" width="9.42578125" bestFit="1" customWidth="1"/>
    <col min="18" max="19" width="12.7109375" bestFit="1" customWidth="1"/>
    <col min="20" max="20" width="12" bestFit="1" customWidth="1"/>
    <col min="21" max="22" width="12.7109375" bestFit="1" customWidth="1"/>
  </cols>
  <sheetData>
    <row r="2" spans="1:18" x14ac:dyDescent="0.25">
      <c r="F2" s="96" t="s">
        <v>90</v>
      </c>
      <c r="G2" s="96"/>
      <c r="H2" s="96"/>
      <c r="N2" s="4">
        <v>4</v>
      </c>
    </row>
    <row r="3" spans="1:18" x14ac:dyDescent="0.25">
      <c r="C3" s="3" t="s">
        <v>2</v>
      </c>
      <c r="D3" s="3" t="s">
        <v>3</v>
      </c>
      <c r="F3" s="25" t="s">
        <v>14</v>
      </c>
      <c r="G3" s="28">
        <v>1000</v>
      </c>
      <c r="H3" s="25" t="s">
        <v>6</v>
      </c>
      <c r="M3" s="3"/>
      <c r="N3" s="3"/>
      <c r="O3" s="4">
        <v>5</v>
      </c>
      <c r="P3" s="52" t="s">
        <v>21</v>
      </c>
      <c r="Q3" s="63">
        <f>G5*G7/G8</f>
        <v>23333333.333333332</v>
      </c>
    </row>
    <row r="4" spans="1:18" ht="17.25" x14ac:dyDescent="0.25">
      <c r="F4" s="25" t="s">
        <v>13</v>
      </c>
      <c r="G4" s="28">
        <v>2000</v>
      </c>
      <c r="H4" s="25" t="s">
        <v>7</v>
      </c>
      <c r="P4" s="30" t="s">
        <v>20</v>
      </c>
      <c r="Q4" s="64">
        <f>12*G5*G6/G8^3</f>
        <v>93333.333333333328</v>
      </c>
    </row>
    <row r="5" spans="1:18" ht="17.25" x14ac:dyDescent="0.25">
      <c r="C5" s="68" t="s">
        <v>180</v>
      </c>
      <c r="F5" s="25" t="s">
        <v>15</v>
      </c>
      <c r="G5" s="58">
        <v>70000000000</v>
      </c>
      <c r="H5" s="25" t="s">
        <v>8</v>
      </c>
      <c r="K5" s="2">
        <v>2</v>
      </c>
      <c r="L5" s="2">
        <v>3</v>
      </c>
      <c r="M5" s="68" t="s">
        <v>180</v>
      </c>
      <c r="O5" s="4">
        <v>3</v>
      </c>
      <c r="P5" s="38" t="s">
        <v>19</v>
      </c>
      <c r="Q5" s="65">
        <f>6*G5*G6/G8^2</f>
        <v>140000</v>
      </c>
    </row>
    <row r="6" spans="1:18" ht="17.25" x14ac:dyDescent="0.25">
      <c r="F6" s="25" t="s">
        <v>11</v>
      </c>
      <c r="G6" s="58">
        <v>3.0000000000000001E-6</v>
      </c>
      <c r="H6" s="25" t="s">
        <v>16</v>
      </c>
      <c r="P6" s="61" t="s">
        <v>18</v>
      </c>
      <c r="Q6" s="66">
        <f>4*G5*G6/G8</f>
        <v>280000</v>
      </c>
    </row>
    <row r="7" spans="1:18" ht="17.25" x14ac:dyDescent="0.25">
      <c r="A7" s="69" t="s">
        <v>179</v>
      </c>
      <c r="B7" s="1" t="s">
        <v>1</v>
      </c>
      <c r="F7" s="25" t="s">
        <v>10</v>
      </c>
      <c r="G7" s="28">
        <f>0.001</f>
        <v>1E-3</v>
      </c>
      <c r="H7" s="25" t="s">
        <v>17</v>
      </c>
      <c r="K7" s="69" t="s">
        <v>179</v>
      </c>
      <c r="L7" s="1"/>
      <c r="P7" s="62" t="s">
        <v>22</v>
      </c>
      <c r="Q7" s="67">
        <f>2*G5*G6/G8</f>
        <v>140000</v>
      </c>
    </row>
    <row r="8" spans="1:18" x14ac:dyDescent="0.25">
      <c r="F8" s="25" t="s">
        <v>9</v>
      </c>
      <c r="G8" s="28">
        <f>3</f>
        <v>3</v>
      </c>
      <c r="H8" s="25" t="s">
        <v>4</v>
      </c>
      <c r="L8" s="2">
        <v>1</v>
      </c>
    </row>
    <row r="9" spans="1:18" x14ac:dyDescent="0.25">
      <c r="F9" s="26" t="s">
        <v>12</v>
      </c>
      <c r="G9" s="28">
        <v>0</v>
      </c>
      <c r="H9" s="25" t="s">
        <v>41</v>
      </c>
      <c r="O9" s="47"/>
    </row>
    <row r="11" spans="1:18" ht="15.75" x14ac:dyDescent="0.25">
      <c r="A11" s="91" t="s">
        <v>216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</row>
    <row r="13" spans="1:18" ht="18" x14ac:dyDescent="0.35">
      <c r="C13" s="96" t="s">
        <v>229</v>
      </c>
      <c r="D13" s="96"/>
      <c r="E13" s="96"/>
      <c r="F13" s="96"/>
      <c r="G13" s="96"/>
      <c r="H13" s="96"/>
      <c r="J13" s="96" t="s">
        <v>230</v>
      </c>
      <c r="K13" s="96"/>
      <c r="L13" s="96"/>
      <c r="M13" s="96"/>
      <c r="N13" s="96"/>
      <c r="O13" s="96"/>
    </row>
    <row r="14" spans="1:18" x14ac:dyDescent="0.25">
      <c r="C14" s="48">
        <f>Q3</f>
        <v>23333333.333333332</v>
      </c>
      <c r="D14" s="49">
        <v>0</v>
      </c>
      <c r="E14" s="49">
        <v>0</v>
      </c>
      <c r="F14" s="48">
        <f>-C14</f>
        <v>-23333333.333333332</v>
      </c>
      <c r="G14" s="49">
        <v>0</v>
      </c>
      <c r="H14" s="50">
        <v>0</v>
      </c>
      <c r="J14" s="52" t="s">
        <v>91</v>
      </c>
      <c r="K14" s="43">
        <v>0</v>
      </c>
      <c r="L14" s="46">
        <v>0</v>
      </c>
      <c r="M14" s="55" t="s">
        <v>97</v>
      </c>
      <c r="N14" s="43">
        <v>0</v>
      </c>
      <c r="O14" s="43">
        <v>0</v>
      </c>
    </row>
    <row r="15" spans="1:18" x14ac:dyDescent="0.25">
      <c r="C15" s="49">
        <v>0</v>
      </c>
      <c r="D15" s="48">
        <f>Q4</f>
        <v>93333.333333333328</v>
      </c>
      <c r="E15" s="48">
        <f>Q5</f>
        <v>140000</v>
      </c>
      <c r="F15" s="49">
        <v>0</v>
      </c>
      <c r="G15" s="48">
        <f>-D15</f>
        <v>-93333.333333333328</v>
      </c>
      <c r="H15" s="48">
        <f>E15</f>
        <v>140000</v>
      </c>
      <c r="J15" s="43">
        <v>0</v>
      </c>
      <c r="K15" s="30" t="s">
        <v>92</v>
      </c>
      <c r="L15" s="34" t="s">
        <v>93</v>
      </c>
      <c r="M15" s="43">
        <v>0</v>
      </c>
      <c r="N15" s="31" t="s">
        <v>98</v>
      </c>
      <c r="O15" s="38" t="s">
        <v>93</v>
      </c>
    </row>
    <row r="16" spans="1:18" x14ac:dyDescent="0.25">
      <c r="C16" s="49">
        <v>0</v>
      </c>
      <c r="D16" s="48">
        <f>E15</f>
        <v>140000</v>
      </c>
      <c r="E16" s="48">
        <f>Q6</f>
        <v>280000</v>
      </c>
      <c r="F16" s="49">
        <v>0</v>
      </c>
      <c r="G16" s="48">
        <f>-D16</f>
        <v>-140000</v>
      </c>
      <c r="H16" s="48">
        <f>E19</f>
        <v>140000</v>
      </c>
      <c r="J16" s="44">
        <v>0</v>
      </c>
      <c r="K16" s="33" t="s">
        <v>93</v>
      </c>
      <c r="L16" s="56" t="s">
        <v>94</v>
      </c>
      <c r="M16" s="57">
        <v>0</v>
      </c>
      <c r="N16" s="39" t="s">
        <v>100</v>
      </c>
      <c r="O16" s="41" t="s">
        <v>99</v>
      </c>
    </row>
    <row r="17" spans="3:15" x14ac:dyDescent="0.25">
      <c r="C17" s="48">
        <f>-C14</f>
        <v>-23333333.333333332</v>
      </c>
      <c r="D17" s="51">
        <v>0</v>
      </c>
      <c r="E17" s="49">
        <v>0</v>
      </c>
      <c r="F17" s="48">
        <f>C14</f>
        <v>23333333.333333332</v>
      </c>
      <c r="G17" s="51">
        <v>0</v>
      </c>
      <c r="H17" s="49">
        <v>0</v>
      </c>
      <c r="J17" s="53" t="s">
        <v>97</v>
      </c>
      <c r="K17" s="45">
        <v>0</v>
      </c>
      <c r="L17" s="46">
        <v>0</v>
      </c>
      <c r="M17" s="54" t="s">
        <v>91</v>
      </c>
      <c r="N17" s="45">
        <v>0</v>
      </c>
      <c r="O17" s="45">
        <v>0</v>
      </c>
    </row>
    <row r="18" spans="3:15" x14ac:dyDescent="0.25">
      <c r="C18" s="49">
        <v>0</v>
      </c>
      <c r="D18" s="48">
        <f>D15</f>
        <v>93333.333333333328</v>
      </c>
      <c r="E18" s="48">
        <f>-D16</f>
        <v>-140000</v>
      </c>
      <c r="F18" s="49">
        <v>0</v>
      </c>
      <c r="G18" s="48">
        <f>D15</f>
        <v>93333.333333333328</v>
      </c>
      <c r="H18" s="48">
        <f>-E15</f>
        <v>-140000</v>
      </c>
      <c r="J18" s="45">
        <v>0</v>
      </c>
      <c r="K18" s="32" t="s">
        <v>98</v>
      </c>
      <c r="L18" s="35" t="s">
        <v>100</v>
      </c>
      <c r="M18" s="45">
        <v>0</v>
      </c>
      <c r="N18" s="27" t="s">
        <v>92</v>
      </c>
      <c r="O18" s="37" t="s">
        <v>100</v>
      </c>
    </row>
    <row r="19" spans="3:15" x14ac:dyDescent="0.25">
      <c r="C19" s="49">
        <v>0</v>
      </c>
      <c r="D19" s="48">
        <f>D16</f>
        <v>140000</v>
      </c>
      <c r="E19" s="48">
        <f>Q7</f>
        <v>140000</v>
      </c>
      <c r="F19" s="49">
        <v>0</v>
      </c>
      <c r="G19" s="48">
        <f>-D16</f>
        <v>-140000</v>
      </c>
      <c r="H19" s="48">
        <f>E16</f>
        <v>280000</v>
      </c>
      <c r="J19" s="45">
        <v>0</v>
      </c>
      <c r="K19" s="36" t="s">
        <v>93</v>
      </c>
      <c r="L19" s="40" t="s">
        <v>99</v>
      </c>
      <c r="M19" s="45">
        <v>0</v>
      </c>
      <c r="N19" s="37" t="s">
        <v>100</v>
      </c>
      <c r="O19" s="42" t="s">
        <v>94</v>
      </c>
    </row>
    <row r="21" spans="3:15" ht="18" x14ac:dyDescent="0.35">
      <c r="C21" s="96" t="s">
        <v>226</v>
      </c>
      <c r="D21" s="96"/>
      <c r="E21" s="96"/>
      <c r="F21" s="96"/>
      <c r="G21" s="96"/>
      <c r="H21" s="96"/>
      <c r="J21" s="96" t="s">
        <v>228</v>
      </c>
      <c r="K21" s="96"/>
      <c r="L21" s="96"/>
      <c r="M21" s="96"/>
      <c r="N21" s="96"/>
      <c r="O21" s="96"/>
    </row>
    <row r="22" spans="3:15" x14ac:dyDescent="0.25">
      <c r="C22" s="50">
        <f>COS(G9)</f>
        <v>1</v>
      </c>
      <c r="D22" s="50">
        <f>-C23</f>
        <v>0</v>
      </c>
      <c r="E22" s="50">
        <v>0</v>
      </c>
      <c r="F22" s="50">
        <v>0</v>
      </c>
      <c r="G22" s="50">
        <v>0</v>
      </c>
      <c r="H22" s="50">
        <v>0</v>
      </c>
      <c r="J22" s="107" t="s">
        <v>24</v>
      </c>
      <c r="K22" s="108" t="s">
        <v>26</v>
      </c>
      <c r="L22" s="107">
        <v>0</v>
      </c>
      <c r="M22" s="79">
        <v>0</v>
      </c>
      <c r="N22" s="79">
        <v>0</v>
      </c>
      <c r="O22" s="79">
        <v>0</v>
      </c>
    </row>
    <row r="23" spans="3:15" x14ac:dyDescent="0.25">
      <c r="C23" s="50">
        <f>SIN(G9)</f>
        <v>0</v>
      </c>
      <c r="D23" s="50">
        <f>C22</f>
        <v>1</v>
      </c>
      <c r="E23" s="50">
        <v>0</v>
      </c>
      <c r="F23" s="50">
        <v>0</v>
      </c>
      <c r="G23" s="50">
        <v>0</v>
      </c>
      <c r="H23" s="50">
        <v>0</v>
      </c>
      <c r="J23" s="107" t="s">
        <v>25</v>
      </c>
      <c r="K23" s="107" t="s">
        <v>24</v>
      </c>
      <c r="L23" s="107">
        <v>0</v>
      </c>
      <c r="M23" s="79">
        <v>0</v>
      </c>
      <c r="N23" s="79">
        <v>0</v>
      </c>
      <c r="O23" s="79">
        <v>0</v>
      </c>
    </row>
    <row r="24" spans="3:15" x14ac:dyDescent="0.25">
      <c r="C24" s="50">
        <v>0</v>
      </c>
      <c r="D24" s="50">
        <v>0</v>
      </c>
      <c r="E24" s="50">
        <v>1</v>
      </c>
      <c r="F24" s="50">
        <v>0</v>
      </c>
      <c r="G24" s="50">
        <v>0</v>
      </c>
      <c r="H24" s="50">
        <v>0</v>
      </c>
      <c r="J24" s="107">
        <v>0</v>
      </c>
      <c r="K24" s="107">
        <v>0</v>
      </c>
      <c r="L24" s="107">
        <v>1</v>
      </c>
      <c r="M24" s="79">
        <v>0</v>
      </c>
      <c r="N24" s="79">
        <v>0</v>
      </c>
      <c r="O24" s="79">
        <v>0</v>
      </c>
    </row>
    <row r="25" spans="3:15" x14ac:dyDescent="0.25">
      <c r="C25" s="50">
        <v>0</v>
      </c>
      <c r="D25" s="50">
        <v>0</v>
      </c>
      <c r="E25" s="50">
        <v>0</v>
      </c>
      <c r="F25" s="50">
        <f>C22</f>
        <v>1</v>
      </c>
      <c r="G25" s="50">
        <f>D22</f>
        <v>0</v>
      </c>
      <c r="H25" s="50">
        <v>0</v>
      </c>
      <c r="J25" s="79">
        <v>0</v>
      </c>
      <c r="K25" s="79">
        <v>0</v>
      </c>
      <c r="L25" s="79">
        <v>0</v>
      </c>
      <c r="M25" s="107" t="s">
        <v>24</v>
      </c>
      <c r="N25" s="108" t="s">
        <v>26</v>
      </c>
      <c r="O25" s="107">
        <v>0</v>
      </c>
    </row>
    <row r="26" spans="3:15" x14ac:dyDescent="0.25">
      <c r="C26" s="50">
        <v>0</v>
      </c>
      <c r="D26" s="50">
        <v>0</v>
      </c>
      <c r="E26" s="50">
        <v>0</v>
      </c>
      <c r="F26" s="50">
        <f>C23</f>
        <v>0</v>
      </c>
      <c r="G26" s="50">
        <f>C22</f>
        <v>1</v>
      </c>
      <c r="H26" s="50">
        <v>0</v>
      </c>
      <c r="J26" s="79">
        <v>0</v>
      </c>
      <c r="K26" s="79">
        <v>0</v>
      </c>
      <c r="L26" s="79">
        <v>0</v>
      </c>
      <c r="M26" s="107" t="s">
        <v>25</v>
      </c>
      <c r="N26" s="107" t="s">
        <v>24</v>
      </c>
      <c r="O26" s="107">
        <v>0</v>
      </c>
    </row>
    <row r="27" spans="3:15" x14ac:dyDescent="0.25">
      <c r="C27" s="50">
        <v>0</v>
      </c>
      <c r="D27" s="50">
        <v>0</v>
      </c>
      <c r="E27" s="50">
        <v>0</v>
      </c>
      <c r="F27" s="50">
        <v>0</v>
      </c>
      <c r="G27" s="50">
        <v>0</v>
      </c>
      <c r="H27" s="50">
        <v>1</v>
      </c>
      <c r="J27" s="79">
        <v>0</v>
      </c>
      <c r="K27" s="79">
        <v>0</v>
      </c>
      <c r="L27" s="79">
        <v>0</v>
      </c>
      <c r="M27" s="107">
        <v>0</v>
      </c>
      <c r="N27" s="107">
        <v>0</v>
      </c>
      <c r="O27" s="107">
        <v>1</v>
      </c>
    </row>
    <row r="29" spans="3:15" ht="18.75" x14ac:dyDescent="0.35">
      <c r="C29" s="96" t="s">
        <v>227</v>
      </c>
      <c r="D29" s="96"/>
      <c r="E29" s="96"/>
      <c r="F29" s="96"/>
      <c r="G29" s="96"/>
      <c r="H29" s="96"/>
      <c r="J29" s="97" t="s">
        <v>181</v>
      </c>
      <c r="K29" s="97"/>
      <c r="L29" s="97"/>
      <c r="M29" s="97"/>
      <c r="N29" s="97"/>
      <c r="O29" s="97"/>
    </row>
    <row r="30" spans="3:15" x14ac:dyDescent="0.25">
      <c r="C30" s="50">
        <f t="array" ref="C30:H35">TRANSPOSE(C22:H27)</f>
        <v>1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J30" s="70">
        <f t="array" ref="J30:O35">MMULT(C22:H27,C14:H19)</f>
        <v>23333333.333333332</v>
      </c>
      <c r="K30" s="70">
        <v>0</v>
      </c>
      <c r="L30" s="70">
        <v>0</v>
      </c>
      <c r="M30" s="2">
        <v>-23333333.333333332</v>
      </c>
      <c r="N30" s="2">
        <v>0</v>
      </c>
      <c r="O30" s="2">
        <v>0</v>
      </c>
    </row>
    <row r="31" spans="3:15" x14ac:dyDescent="0.25">
      <c r="C31" s="50">
        <v>0</v>
      </c>
      <c r="D31" s="50">
        <v>1</v>
      </c>
      <c r="E31" s="50">
        <v>0</v>
      </c>
      <c r="F31" s="50">
        <v>0</v>
      </c>
      <c r="G31" s="50">
        <v>0</v>
      </c>
      <c r="H31" s="50">
        <v>0</v>
      </c>
      <c r="J31" s="70">
        <v>0</v>
      </c>
      <c r="K31" s="70">
        <v>93333.333333333328</v>
      </c>
      <c r="L31" s="70">
        <v>140000</v>
      </c>
      <c r="M31" s="2">
        <v>0</v>
      </c>
      <c r="N31" s="2">
        <v>-93333.333333333328</v>
      </c>
      <c r="O31" s="2">
        <v>140000</v>
      </c>
    </row>
    <row r="32" spans="3:15" x14ac:dyDescent="0.25">
      <c r="C32" s="50">
        <v>0</v>
      </c>
      <c r="D32" s="50">
        <v>0</v>
      </c>
      <c r="E32" s="50">
        <v>1</v>
      </c>
      <c r="F32" s="50">
        <v>0</v>
      </c>
      <c r="G32" s="50">
        <v>0</v>
      </c>
      <c r="H32" s="50">
        <v>0</v>
      </c>
      <c r="J32" s="70">
        <v>0</v>
      </c>
      <c r="K32" s="70">
        <v>140000</v>
      </c>
      <c r="L32" s="70">
        <v>280000</v>
      </c>
      <c r="M32" s="2">
        <v>0</v>
      </c>
      <c r="N32" s="2">
        <v>-140000</v>
      </c>
      <c r="O32" s="2">
        <v>140000</v>
      </c>
    </row>
    <row r="33" spans="1:18" x14ac:dyDescent="0.25">
      <c r="C33" s="50">
        <v>0</v>
      </c>
      <c r="D33" s="50">
        <v>0</v>
      </c>
      <c r="E33" s="50">
        <v>0</v>
      </c>
      <c r="F33" s="50">
        <v>1</v>
      </c>
      <c r="G33" s="50">
        <v>0</v>
      </c>
      <c r="H33" s="50">
        <v>0</v>
      </c>
      <c r="J33" s="2">
        <v>-23333333.333333332</v>
      </c>
      <c r="K33" s="2">
        <v>0</v>
      </c>
      <c r="L33" s="2">
        <v>0</v>
      </c>
      <c r="M33" s="70">
        <v>23333333.333333332</v>
      </c>
      <c r="N33" s="70">
        <v>0</v>
      </c>
      <c r="O33" s="70">
        <v>0</v>
      </c>
    </row>
    <row r="34" spans="1:18" x14ac:dyDescent="0.25">
      <c r="C34" s="50">
        <v>0</v>
      </c>
      <c r="D34" s="50">
        <v>0</v>
      </c>
      <c r="E34" s="50">
        <v>0</v>
      </c>
      <c r="F34" s="50">
        <v>0</v>
      </c>
      <c r="G34" s="50">
        <v>1</v>
      </c>
      <c r="H34" s="50">
        <v>0</v>
      </c>
      <c r="J34" s="2">
        <v>0</v>
      </c>
      <c r="K34" s="2">
        <v>93333.333333333328</v>
      </c>
      <c r="L34" s="2">
        <v>-140000</v>
      </c>
      <c r="M34" s="70">
        <v>0</v>
      </c>
      <c r="N34" s="70">
        <v>93333.333333333328</v>
      </c>
      <c r="O34" s="70">
        <v>-140000</v>
      </c>
    </row>
    <row r="35" spans="1:18" x14ac:dyDescent="0.25"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</v>
      </c>
      <c r="J35" s="2">
        <v>0</v>
      </c>
      <c r="K35" s="2">
        <v>140000</v>
      </c>
      <c r="L35" s="2">
        <v>140000</v>
      </c>
      <c r="M35" s="70">
        <v>0</v>
      </c>
      <c r="N35" s="70">
        <v>-140000</v>
      </c>
      <c r="O35" s="70">
        <v>280000</v>
      </c>
    </row>
    <row r="37" spans="1:18" ht="18" x14ac:dyDescent="0.35">
      <c r="C37" s="96" t="s">
        <v>231</v>
      </c>
      <c r="D37" s="96"/>
      <c r="E37" s="96"/>
      <c r="F37" s="96"/>
      <c r="G37" s="96"/>
      <c r="H37" s="96"/>
    </row>
    <row r="38" spans="1:18" x14ac:dyDescent="0.25">
      <c r="C38" s="50">
        <f t="array" ref="C38:H43">MMULT(J30:O35,C30:H35)</f>
        <v>23333333.333333332</v>
      </c>
      <c r="D38" s="50">
        <v>0</v>
      </c>
      <c r="E38" s="50">
        <v>0</v>
      </c>
      <c r="F38" s="50">
        <v>-23333333.333333332</v>
      </c>
      <c r="G38" s="50">
        <v>0</v>
      </c>
      <c r="H38" s="50">
        <v>0</v>
      </c>
    </row>
    <row r="39" spans="1:18" x14ac:dyDescent="0.25">
      <c r="C39" s="50">
        <v>0</v>
      </c>
      <c r="D39" s="50">
        <v>93333.333333333328</v>
      </c>
      <c r="E39" s="50">
        <v>140000</v>
      </c>
      <c r="F39" s="50">
        <v>0</v>
      </c>
      <c r="G39" s="50">
        <v>-93333.333333333328</v>
      </c>
      <c r="H39" s="50">
        <v>140000</v>
      </c>
    </row>
    <row r="40" spans="1:18" x14ac:dyDescent="0.25">
      <c r="C40" s="50">
        <v>0</v>
      </c>
      <c r="D40" s="50">
        <v>140000</v>
      </c>
      <c r="E40" s="50">
        <v>280000</v>
      </c>
      <c r="F40" s="50">
        <v>0</v>
      </c>
      <c r="G40" s="50">
        <v>-140000</v>
      </c>
      <c r="H40" s="50">
        <v>140000</v>
      </c>
    </row>
    <row r="41" spans="1:18" x14ac:dyDescent="0.25">
      <c r="C41" s="50">
        <v>-23333333.333333332</v>
      </c>
      <c r="D41" s="50">
        <v>0</v>
      </c>
      <c r="E41" s="50">
        <v>0</v>
      </c>
      <c r="F41" s="50">
        <v>23333333.333333332</v>
      </c>
      <c r="G41" s="50">
        <v>0</v>
      </c>
      <c r="H41" s="50">
        <v>0</v>
      </c>
    </row>
    <row r="42" spans="1:18" x14ac:dyDescent="0.25">
      <c r="C42" s="50">
        <v>0</v>
      </c>
      <c r="D42" s="50">
        <v>93333.333333333328</v>
      </c>
      <c r="E42" s="50">
        <v>-140000</v>
      </c>
      <c r="F42" s="50">
        <v>0</v>
      </c>
      <c r="G42" s="50">
        <v>93333.333333333328</v>
      </c>
      <c r="H42" s="50">
        <v>-140000</v>
      </c>
    </row>
    <row r="43" spans="1:18" x14ac:dyDescent="0.25">
      <c r="C43" s="50">
        <v>0</v>
      </c>
      <c r="D43" s="50">
        <v>140000</v>
      </c>
      <c r="E43" s="50">
        <v>140000</v>
      </c>
      <c r="F43" s="50">
        <v>0</v>
      </c>
      <c r="G43" s="50">
        <v>-140000</v>
      </c>
      <c r="H43" s="50">
        <v>280000</v>
      </c>
    </row>
    <row r="46" spans="1:18" ht="15.75" x14ac:dyDescent="0.25">
      <c r="A46" s="91" t="s">
        <v>217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</row>
    <row r="48" spans="1:18" x14ac:dyDescent="0.25">
      <c r="A48" t="s">
        <v>165</v>
      </c>
    </row>
    <row r="49" spans="1:16" x14ac:dyDescent="0.25">
      <c r="D49" s="96" t="s">
        <v>223</v>
      </c>
      <c r="E49" s="96"/>
      <c r="F49" s="96"/>
      <c r="G49" s="96"/>
      <c r="H49" s="96"/>
      <c r="I49" s="96"/>
      <c r="K49" s="96" t="s">
        <v>232</v>
      </c>
      <c r="L49" s="96"/>
      <c r="M49" s="96"/>
      <c r="N49" s="96"/>
      <c r="O49" s="96"/>
      <c r="P49" s="96"/>
    </row>
    <row r="50" spans="1:16" x14ac:dyDescent="0.25">
      <c r="B50" s="2" t="s">
        <v>139</v>
      </c>
      <c r="C50" s="2">
        <v>0</v>
      </c>
      <c r="D50" s="93">
        <v>1.0000000000000001E+50</v>
      </c>
      <c r="E50" s="50">
        <f>D38</f>
        <v>0</v>
      </c>
      <c r="F50" s="50">
        <f>E38</f>
        <v>0</v>
      </c>
      <c r="G50" s="50">
        <f>F38</f>
        <v>-23333333.333333332</v>
      </c>
      <c r="H50" s="50">
        <f>G38</f>
        <v>0</v>
      </c>
      <c r="I50" s="50">
        <f>H38</f>
        <v>0</v>
      </c>
      <c r="K50" s="50">
        <f t="array" ref="K50:P55">MINVERSE(D50:I55)</f>
        <v>9.9999999999999989E-51</v>
      </c>
      <c r="L50" s="50">
        <v>0</v>
      </c>
      <c r="M50" s="50">
        <v>0</v>
      </c>
      <c r="N50" s="50">
        <v>9.9999999999999989E-51</v>
      </c>
      <c r="O50" s="50">
        <v>0</v>
      </c>
      <c r="P50" s="50">
        <v>0</v>
      </c>
    </row>
    <row r="51" spans="1:16" x14ac:dyDescent="0.25">
      <c r="B51" s="2" t="s">
        <v>140</v>
      </c>
      <c r="C51" s="2">
        <v>0</v>
      </c>
      <c r="D51" s="50">
        <f>C39</f>
        <v>0</v>
      </c>
      <c r="E51" s="93">
        <v>1.0000000000000001E+50</v>
      </c>
      <c r="F51" s="50">
        <f t="shared" ref="F51:I53" si="0">E39</f>
        <v>140000</v>
      </c>
      <c r="G51" s="50">
        <f t="shared" si="0"/>
        <v>0</v>
      </c>
      <c r="H51" s="50">
        <f t="shared" si="0"/>
        <v>-93333.333333333328</v>
      </c>
      <c r="I51" s="50">
        <f t="shared" si="0"/>
        <v>140000</v>
      </c>
      <c r="K51" s="50">
        <v>0</v>
      </c>
      <c r="L51" s="50">
        <v>9.9999999999999989E-51</v>
      </c>
      <c r="M51" s="50">
        <v>-3.3333333333333332E-51</v>
      </c>
      <c r="N51" s="50">
        <v>0</v>
      </c>
      <c r="O51" s="50">
        <v>-7.7787690973264263E-112</v>
      </c>
      <c r="P51" s="50">
        <v>-3.3333333333333332E-51</v>
      </c>
    </row>
    <row r="52" spans="1:16" x14ac:dyDescent="0.25">
      <c r="B52" s="2" t="s">
        <v>141</v>
      </c>
      <c r="C52" s="2" t="s">
        <v>162</v>
      </c>
      <c r="D52" s="50">
        <f>C40</f>
        <v>0</v>
      </c>
      <c r="E52" s="50">
        <f>D40</f>
        <v>140000</v>
      </c>
      <c r="F52" s="50">
        <f t="shared" si="0"/>
        <v>280000</v>
      </c>
      <c r="G52" s="50">
        <f t="shared" si="0"/>
        <v>0</v>
      </c>
      <c r="H52" s="50">
        <f t="shared" si="0"/>
        <v>-140000</v>
      </c>
      <c r="I52" s="50">
        <f t="shared" si="0"/>
        <v>140000</v>
      </c>
      <c r="K52" s="50">
        <v>0</v>
      </c>
      <c r="L52" s="50">
        <v>-3.3333333333333338E-51</v>
      </c>
      <c r="M52" s="50">
        <v>4.7619047619047615E-6</v>
      </c>
      <c r="N52" s="50">
        <v>0</v>
      </c>
      <c r="O52" s="50">
        <v>3.3333333333333338E-51</v>
      </c>
      <c r="P52" s="50">
        <v>-2.3809523809523808E-6</v>
      </c>
    </row>
    <row r="53" spans="1:16" x14ac:dyDescent="0.25">
      <c r="B53" s="2" t="s">
        <v>142</v>
      </c>
      <c r="C53" s="2" t="s">
        <v>162</v>
      </c>
      <c r="D53" s="50">
        <f>C41</f>
        <v>-23333333.333333332</v>
      </c>
      <c r="E53" s="50">
        <f>D41</f>
        <v>0</v>
      </c>
      <c r="F53" s="50">
        <f t="shared" si="0"/>
        <v>0</v>
      </c>
      <c r="G53" s="50">
        <f t="shared" si="0"/>
        <v>23333333.333333332</v>
      </c>
      <c r="H53" s="50">
        <f t="shared" si="0"/>
        <v>0</v>
      </c>
      <c r="I53" s="50">
        <f t="shared" si="0"/>
        <v>0</v>
      </c>
      <c r="K53" s="50">
        <v>9.9999999999999989E-51</v>
      </c>
      <c r="L53" s="50">
        <v>0</v>
      </c>
      <c r="M53" s="50">
        <v>0</v>
      </c>
      <c r="N53" s="50">
        <v>4.2857142857142858E-8</v>
      </c>
      <c r="O53" s="50">
        <v>0</v>
      </c>
      <c r="P53" s="50">
        <v>0</v>
      </c>
    </row>
    <row r="54" spans="1:16" x14ac:dyDescent="0.25">
      <c r="B54" s="2" t="s">
        <v>143</v>
      </c>
      <c r="C54" s="2">
        <v>0</v>
      </c>
      <c r="D54" s="50">
        <f>C42</f>
        <v>0</v>
      </c>
      <c r="E54" s="50">
        <f>D42</f>
        <v>93333.333333333328</v>
      </c>
      <c r="F54" s="50">
        <f>E42</f>
        <v>-140000</v>
      </c>
      <c r="G54" s="50">
        <f>F42</f>
        <v>0</v>
      </c>
      <c r="H54" s="93">
        <v>1.0000000000000001E+50</v>
      </c>
      <c r="I54" s="50">
        <f>H42</f>
        <v>-140000</v>
      </c>
      <c r="K54" s="50">
        <v>0</v>
      </c>
      <c r="L54" s="50">
        <v>-1.8666666666666664E-95</v>
      </c>
      <c r="M54" s="50">
        <v>3.3333333333333332E-51</v>
      </c>
      <c r="N54" s="50">
        <v>0</v>
      </c>
      <c r="O54" s="50">
        <v>9.9999999999999989E-51</v>
      </c>
      <c r="P54" s="50">
        <v>3.3333333333333332E-51</v>
      </c>
    </row>
    <row r="55" spans="1:16" x14ac:dyDescent="0.25">
      <c r="B55" s="2" t="s">
        <v>144</v>
      </c>
      <c r="C55" s="2" t="s">
        <v>162</v>
      </c>
      <c r="D55" s="50">
        <f>C43</f>
        <v>0</v>
      </c>
      <c r="E55" s="50">
        <f>D43</f>
        <v>140000</v>
      </c>
      <c r="F55" s="50">
        <f>E43</f>
        <v>140000</v>
      </c>
      <c r="G55" s="50">
        <f>F43</f>
        <v>0</v>
      </c>
      <c r="H55" s="50">
        <f>G43</f>
        <v>-140000</v>
      </c>
      <c r="I55" s="50">
        <f>H43</f>
        <v>280000</v>
      </c>
      <c r="K55" s="50">
        <v>0</v>
      </c>
      <c r="L55" s="50">
        <v>-3.3333333333333332E-51</v>
      </c>
      <c r="M55" s="50">
        <v>-2.3809523809523808E-6</v>
      </c>
      <c r="N55" s="50">
        <v>0</v>
      </c>
      <c r="O55" s="50">
        <v>3.3333333333333332E-51</v>
      </c>
      <c r="P55" s="50">
        <v>4.7619047619047615E-6</v>
      </c>
    </row>
    <row r="57" spans="1:16" x14ac:dyDescent="0.25">
      <c r="A57" t="s">
        <v>224</v>
      </c>
    </row>
    <row r="58" spans="1:16" x14ac:dyDescent="0.25">
      <c r="I58" s="96" t="s">
        <v>163</v>
      </c>
      <c r="J58" s="96"/>
      <c r="K58" s="96"/>
    </row>
    <row r="59" spans="1:16" x14ac:dyDescent="0.25">
      <c r="F59" s="2"/>
      <c r="I59" s="50" t="s">
        <v>139</v>
      </c>
      <c r="J59" s="50">
        <f t="array" ref="J59:J64">MMULT(K50:P55,G69:G74)</f>
        <v>0</v>
      </c>
      <c r="K59" s="50" t="s">
        <v>4</v>
      </c>
    </row>
    <row r="60" spans="1:16" ht="15.75" x14ac:dyDescent="0.25">
      <c r="A60" s="72"/>
      <c r="F60" s="72"/>
      <c r="I60" s="50" t="s">
        <v>140</v>
      </c>
      <c r="J60" s="50">
        <v>6.6666666666666669E-48</v>
      </c>
      <c r="K60" s="50" t="s">
        <v>4</v>
      </c>
    </row>
    <row r="61" spans="1:16" x14ac:dyDescent="0.25">
      <c r="F61" s="2"/>
      <c r="I61" s="50" t="s">
        <v>141</v>
      </c>
      <c r="J61" s="50">
        <v>4.7619047619047615E-3</v>
      </c>
      <c r="K61" s="50" t="s">
        <v>41</v>
      </c>
    </row>
    <row r="62" spans="1:16" x14ac:dyDescent="0.25">
      <c r="F62" s="2"/>
      <c r="I62" s="50" t="s">
        <v>142</v>
      </c>
      <c r="J62" s="50">
        <v>0</v>
      </c>
      <c r="K62" s="50" t="s">
        <v>4</v>
      </c>
    </row>
    <row r="63" spans="1:16" x14ac:dyDescent="0.25">
      <c r="F63" s="2"/>
      <c r="I63" s="50" t="s">
        <v>143</v>
      </c>
      <c r="J63" s="50">
        <v>-1.6666666666666665E-47</v>
      </c>
      <c r="K63" s="50" t="s">
        <v>4</v>
      </c>
    </row>
    <row r="64" spans="1:16" x14ac:dyDescent="0.25">
      <c r="I64" s="50" t="s">
        <v>144</v>
      </c>
      <c r="J64" s="50">
        <v>-9.5238095238095229E-3</v>
      </c>
      <c r="K64" s="50" t="s">
        <v>41</v>
      </c>
    </row>
    <row r="66" spans="1:18" ht="15.75" x14ac:dyDescent="0.25">
      <c r="A66" s="91" t="s">
        <v>218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</row>
    <row r="67" spans="1:18" ht="15.75" thickBot="1" x14ac:dyDescent="0.3"/>
    <row r="68" spans="1:18" x14ac:dyDescent="0.25">
      <c r="B68" s="96" t="s">
        <v>103</v>
      </c>
      <c r="C68" s="96"/>
      <c r="D68" s="96"/>
      <c r="F68" s="96" t="s">
        <v>111</v>
      </c>
      <c r="G68" s="96"/>
      <c r="H68" s="96"/>
      <c r="J68" s="96" t="s">
        <v>164</v>
      </c>
      <c r="K68" s="96"/>
      <c r="L68" s="96"/>
      <c r="N68" s="98" t="s">
        <v>178</v>
      </c>
      <c r="O68" s="99"/>
      <c r="P68" s="100"/>
    </row>
    <row r="69" spans="1:18" x14ac:dyDescent="0.25">
      <c r="B69" s="50" t="s">
        <v>166</v>
      </c>
      <c r="C69" s="50" t="s">
        <v>104</v>
      </c>
      <c r="D69" s="50" t="s">
        <v>6</v>
      </c>
      <c r="F69" s="50" t="s">
        <v>166</v>
      </c>
      <c r="G69" s="50">
        <v>0</v>
      </c>
      <c r="H69" s="50" t="s">
        <v>6</v>
      </c>
      <c r="J69" s="50" t="s">
        <v>172</v>
      </c>
      <c r="K69" s="50">
        <f t="array" ref="K69:K74">MMULT(C14:H19,J59:J64)</f>
        <v>0</v>
      </c>
      <c r="L69" s="50" t="s">
        <v>6</v>
      </c>
      <c r="N69" s="101" t="s">
        <v>172</v>
      </c>
      <c r="O69" s="102">
        <f t="shared" ref="O69:O74" si="1">K69-G69</f>
        <v>0</v>
      </c>
      <c r="P69" s="103" t="s">
        <v>6</v>
      </c>
    </row>
    <row r="70" spans="1:18" x14ac:dyDescent="0.25">
      <c r="B70" s="50" t="s">
        <v>167</v>
      </c>
      <c r="C70" s="50" t="s">
        <v>105</v>
      </c>
      <c r="D70" s="50" t="s">
        <v>6</v>
      </c>
      <c r="F70" s="50" t="s">
        <v>167</v>
      </c>
      <c r="G70" s="50">
        <v>0</v>
      </c>
      <c r="H70" s="50" t="s">
        <v>6</v>
      </c>
      <c r="J70" s="50" t="s">
        <v>173</v>
      </c>
      <c r="K70" s="50">
        <v>-666.66666666666663</v>
      </c>
      <c r="L70" s="50" t="s">
        <v>6</v>
      </c>
      <c r="N70" s="101" t="s">
        <v>173</v>
      </c>
      <c r="O70" s="102">
        <f t="shared" si="1"/>
        <v>-666.66666666666663</v>
      </c>
      <c r="P70" s="103" t="s">
        <v>6</v>
      </c>
    </row>
    <row r="71" spans="1:18" x14ac:dyDescent="0.25">
      <c r="B71" s="50" t="s">
        <v>168</v>
      </c>
      <c r="C71" s="50">
        <v>0</v>
      </c>
      <c r="D71" s="50" t="s">
        <v>7</v>
      </c>
      <c r="F71" s="50" t="s">
        <v>168</v>
      </c>
      <c r="G71" s="50">
        <v>0</v>
      </c>
      <c r="H71" s="50" t="s">
        <v>7</v>
      </c>
      <c r="J71" s="50" t="s">
        <v>174</v>
      </c>
      <c r="K71" s="50">
        <v>0</v>
      </c>
      <c r="L71" s="50" t="s">
        <v>7</v>
      </c>
      <c r="N71" s="101" t="s">
        <v>174</v>
      </c>
      <c r="O71" s="102">
        <f t="shared" si="1"/>
        <v>0</v>
      </c>
      <c r="P71" s="103" t="s">
        <v>7</v>
      </c>
    </row>
    <row r="72" spans="1:18" x14ac:dyDescent="0.25">
      <c r="B72" s="50" t="s">
        <v>169</v>
      </c>
      <c r="C72" s="50">
        <v>0</v>
      </c>
      <c r="D72" s="50" t="s">
        <v>6</v>
      </c>
      <c r="F72" s="50" t="s">
        <v>169</v>
      </c>
      <c r="G72" s="50">
        <v>0</v>
      </c>
      <c r="H72" s="50" t="s">
        <v>6</v>
      </c>
      <c r="J72" s="50" t="s">
        <v>175</v>
      </c>
      <c r="K72" s="50">
        <v>0</v>
      </c>
      <c r="L72" s="50" t="s">
        <v>6</v>
      </c>
      <c r="N72" s="101" t="s">
        <v>175</v>
      </c>
      <c r="O72" s="102">
        <f t="shared" si="1"/>
        <v>0</v>
      </c>
      <c r="P72" s="103" t="s">
        <v>6</v>
      </c>
    </row>
    <row r="73" spans="1:18" x14ac:dyDescent="0.25">
      <c r="B73" s="50" t="s">
        <v>170</v>
      </c>
      <c r="C73" s="50" t="s">
        <v>108</v>
      </c>
      <c r="D73" s="50" t="s">
        <v>6</v>
      </c>
      <c r="F73" s="50" t="s">
        <v>170</v>
      </c>
      <c r="G73" s="50">
        <v>-1000</v>
      </c>
      <c r="H73" s="50" t="s">
        <v>6</v>
      </c>
      <c r="J73" s="50" t="s">
        <v>176</v>
      </c>
      <c r="K73" s="50">
        <v>666.66666666666663</v>
      </c>
      <c r="L73" s="50" t="s">
        <v>6</v>
      </c>
      <c r="N73" s="101" t="s">
        <v>176</v>
      </c>
      <c r="O73" s="102">
        <f t="shared" si="1"/>
        <v>1666.6666666666665</v>
      </c>
      <c r="P73" s="103" t="s">
        <v>6</v>
      </c>
    </row>
    <row r="74" spans="1:18" ht="15.75" thickBot="1" x14ac:dyDescent="0.3">
      <c r="B74" s="50" t="s">
        <v>171</v>
      </c>
      <c r="C74" s="50" t="s">
        <v>3</v>
      </c>
      <c r="D74" s="50" t="s">
        <v>7</v>
      </c>
      <c r="F74" s="50" t="s">
        <v>171</v>
      </c>
      <c r="G74" s="50">
        <f>-G4</f>
        <v>-2000</v>
      </c>
      <c r="H74" s="50" t="s">
        <v>7</v>
      </c>
      <c r="J74" s="50" t="s">
        <v>177</v>
      </c>
      <c r="K74" s="50">
        <v>-2000</v>
      </c>
      <c r="L74" s="50" t="s">
        <v>7</v>
      </c>
      <c r="N74" s="104" t="s">
        <v>177</v>
      </c>
      <c r="O74" s="105">
        <f t="shared" si="1"/>
        <v>0</v>
      </c>
      <c r="P74" s="106" t="s">
        <v>7</v>
      </c>
    </row>
    <row r="77" spans="1:18" ht="15.75" x14ac:dyDescent="0.25">
      <c r="A77" s="89" t="s">
        <v>187</v>
      </c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</row>
    <row r="79" spans="1:18" ht="15.75" x14ac:dyDescent="0.25">
      <c r="A79" s="92" t="s">
        <v>189</v>
      </c>
    </row>
    <row r="81" spans="1:6" ht="15.75" x14ac:dyDescent="0.25">
      <c r="A81" s="92" t="s">
        <v>221</v>
      </c>
    </row>
    <row r="82" spans="1:6" x14ac:dyDescent="0.25">
      <c r="A82" s="81" t="s">
        <v>219</v>
      </c>
    </row>
    <row r="83" spans="1:6" ht="18" x14ac:dyDescent="0.35">
      <c r="A83" t="s">
        <v>220</v>
      </c>
    </row>
    <row r="84" spans="1:6" x14ac:dyDescent="0.25">
      <c r="A84" t="s">
        <v>225</v>
      </c>
    </row>
    <row r="86" spans="1:6" x14ac:dyDescent="0.25">
      <c r="A86" s="18" t="s">
        <v>222</v>
      </c>
    </row>
    <row r="87" spans="1:6" ht="15.75" x14ac:dyDescent="0.25">
      <c r="A87" s="72" t="s">
        <v>185</v>
      </c>
      <c r="B87" s="71"/>
      <c r="C87" s="71"/>
      <c r="D87" s="71"/>
      <c r="E87" s="71"/>
      <c r="F87" s="71"/>
    </row>
    <row r="88" spans="1:6" x14ac:dyDescent="0.25">
      <c r="A88" t="s">
        <v>215</v>
      </c>
    </row>
    <row r="89" spans="1:6" x14ac:dyDescent="0.25">
      <c r="A89" t="s">
        <v>197</v>
      </c>
    </row>
    <row r="90" spans="1:6" ht="18.75" x14ac:dyDescent="0.35">
      <c r="A90" t="s">
        <v>190</v>
      </c>
    </row>
    <row r="91" spans="1:6" ht="15.75" x14ac:dyDescent="0.25">
      <c r="A91" s="72" t="s">
        <v>186</v>
      </c>
    </row>
    <row r="92" spans="1:6" x14ac:dyDescent="0.25">
      <c r="A92" t="s">
        <v>191</v>
      </c>
    </row>
    <row r="93" spans="1:6" x14ac:dyDescent="0.25">
      <c r="A93" t="s">
        <v>192</v>
      </c>
    </row>
    <row r="94" spans="1:6" x14ac:dyDescent="0.25">
      <c r="A94" t="s">
        <v>193</v>
      </c>
    </row>
    <row r="95" spans="1:6" ht="18.75" x14ac:dyDescent="0.35">
      <c r="A95" t="s">
        <v>194</v>
      </c>
    </row>
    <row r="96" spans="1:6" ht="15.75" x14ac:dyDescent="0.25">
      <c r="A96" s="72" t="s">
        <v>188</v>
      </c>
    </row>
    <row r="97" spans="1:18" ht="18" x14ac:dyDescent="0.35">
      <c r="A97" t="s">
        <v>195</v>
      </c>
    </row>
    <row r="98" spans="1:18" ht="18" x14ac:dyDescent="0.35">
      <c r="A98" t="s">
        <v>196</v>
      </c>
    </row>
    <row r="100" spans="1:18" ht="15.75" x14ac:dyDescent="0.25">
      <c r="A100" s="91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</row>
    <row r="101" spans="1:18" x14ac:dyDescent="0.25">
      <c r="A101" s="77" t="s">
        <v>201</v>
      </c>
    </row>
    <row r="102" spans="1:18" x14ac:dyDescent="0.25">
      <c r="A102" s="78" t="s">
        <v>202</v>
      </c>
    </row>
  </sheetData>
  <mergeCells count="15">
    <mergeCell ref="N68:P68"/>
    <mergeCell ref="J68:L68"/>
    <mergeCell ref="F68:H68"/>
    <mergeCell ref="F2:H2"/>
    <mergeCell ref="D49:I49"/>
    <mergeCell ref="K49:P49"/>
    <mergeCell ref="J13:O13"/>
    <mergeCell ref="C21:H21"/>
    <mergeCell ref="C13:H13"/>
    <mergeCell ref="C29:H29"/>
    <mergeCell ref="J29:O29"/>
    <mergeCell ref="J21:O21"/>
    <mergeCell ref="C37:H37"/>
    <mergeCell ref="I58:K58"/>
    <mergeCell ref="B68:D68"/>
  </mergeCells>
  <hyperlinks>
    <hyperlink ref="A102" r:id="rId1"/>
  </hyperlinks>
  <pageMargins left="0.7" right="0.7" top="0.75" bottom="0.75" header="0.3" footer="0.3"/>
  <pageSetup paperSize="9" orientation="portrait" horizontalDpi="4294967293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Aula</vt:lpstr>
      <vt:lpstr>TPC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2013-06-14T15:01:45Z</dcterms:modified>
</cp:coreProperties>
</file>