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80" windowWidth="11355" windowHeight="8640" activeTab="1"/>
  </bookViews>
  <sheets>
    <sheet name="Ex. 2" sheetId="1" r:id="rId1"/>
    <sheet name="Rascunho" sheetId="2" r:id="rId2"/>
  </sheets>
  <calcPr calcId="145621"/>
</workbook>
</file>

<file path=xl/calcChain.xml><?xml version="1.0" encoding="utf-8"?>
<calcChain xmlns="http://schemas.openxmlformats.org/spreadsheetml/2006/main">
  <c r="D5" i="2" l="1"/>
  <c r="R31" i="2" l="1" a="1"/>
  <c r="W36" i="2" s="1"/>
  <c r="G49" i="1" s="1"/>
  <c r="M65" i="1" s="1"/>
  <c r="R22" i="2" a="1"/>
  <c r="W27" i="2" s="1"/>
  <c r="R13" i="2" a="1"/>
  <c r="S13" i="2" s="1"/>
  <c r="T31" i="2" l="1"/>
  <c r="D44" i="1" s="1"/>
  <c r="R32" i="2"/>
  <c r="B45" i="1" s="1"/>
  <c r="V32" i="2"/>
  <c r="F45" i="1" s="1"/>
  <c r="L58" i="1" s="1"/>
  <c r="T33" i="2"/>
  <c r="D46" i="1" s="1"/>
  <c r="R34" i="2"/>
  <c r="B47" i="1" s="1"/>
  <c r="E63" i="1" s="1"/>
  <c r="V34" i="2"/>
  <c r="F47" i="1" s="1"/>
  <c r="L63" i="1" s="1"/>
  <c r="T35" i="2"/>
  <c r="D48" i="1" s="1"/>
  <c r="G64" i="1" s="1"/>
  <c r="R36" i="2"/>
  <c r="B49" i="1" s="1"/>
  <c r="E65" i="1" s="1"/>
  <c r="V36" i="2"/>
  <c r="F49" i="1" s="1"/>
  <c r="L65" i="1" s="1"/>
  <c r="R31" i="2"/>
  <c r="B44" i="1" s="1"/>
  <c r="V31" i="2"/>
  <c r="F44" i="1" s="1"/>
  <c r="L57" i="1" s="1"/>
  <c r="T32" i="2"/>
  <c r="D45" i="1" s="1"/>
  <c r="R33" i="2"/>
  <c r="B46" i="1" s="1"/>
  <c r="V33" i="2"/>
  <c r="F46" i="1" s="1"/>
  <c r="L59" i="1" s="1"/>
  <c r="T34" i="2"/>
  <c r="D47" i="1" s="1"/>
  <c r="G63" i="1" s="1"/>
  <c r="R35" i="2"/>
  <c r="B48" i="1" s="1"/>
  <c r="E64" i="1" s="1"/>
  <c r="V35" i="2"/>
  <c r="F48" i="1" s="1"/>
  <c r="L64" i="1" s="1"/>
  <c r="T36" i="2"/>
  <c r="D49" i="1" s="1"/>
  <c r="G65" i="1" s="1"/>
  <c r="S31" i="2"/>
  <c r="C44" i="1" s="1"/>
  <c r="W31" i="2"/>
  <c r="G44" i="1" s="1"/>
  <c r="M57" i="1" s="1"/>
  <c r="U32" i="2"/>
  <c r="E45" i="1" s="1"/>
  <c r="K58" i="1" s="1"/>
  <c r="S33" i="2"/>
  <c r="C46" i="1" s="1"/>
  <c r="W33" i="2"/>
  <c r="G46" i="1" s="1"/>
  <c r="M59" i="1" s="1"/>
  <c r="U34" i="2"/>
  <c r="E47" i="1" s="1"/>
  <c r="K63" i="1" s="1"/>
  <c r="S35" i="2"/>
  <c r="C48" i="1" s="1"/>
  <c r="F64" i="1" s="1"/>
  <c r="W35" i="2"/>
  <c r="G48" i="1" s="1"/>
  <c r="M64" i="1" s="1"/>
  <c r="U36" i="2"/>
  <c r="E49" i="1" s="1"/>
  <c r="K65" i="1" s="1"/>
  <c r="U31" i="2"/>
  <c r="E44" i="1" s="1"/>
  <c r="K57" i="1" s="1"/>
  <c r="S32" i="2"/>
  <c r="C45" i="1" s="1"/>
  <c r="W32" i="2"/>
  <c r="G45" i="1" s="1"/>
  <c r="M58" i="1" s="1"/>
  <c r="U33" i="2"/>
  <c r="E46" i="1" s="1"/>
  <c r="K59" i="1" s="1"/>
  <c r="S34" i="2"/>
  <c r="C47" i="1" s="1"/>
  <c r="F63" i="1" s="1"/>
  <c r="W34" i="2"/>
  <c r="G47" i="1" s="1"/>
  <c r="M63" i="1" s="1"/>
  <c r="U35" i="2"/>
  <c r="E48" i="1" s="1"/>
  <c r="K64" i="1" s="1"/>
  <c r="S36" i="2"/>
  <c r="C49" i="1" s="1"/>
  <c r="F65" i="1" s="1"/>
  <c r="V22" i="2"/>
  <c r="R24" i="2"/>
  <c r="J38" i="1" s="1"/>
  <c r="S22" i="2"/>
  <c r="W22" i="2"/>
  <c r="U23" i="2"/>
  <c r="S24" i="2"/>
  <c r="K38" i="1" s="1"/>
  <c r="W24" i="2"/>
  <c r="U25" i="2"/>
  <c r="S26" i="2"/>
  <c r="K40" i="1" s="1"/>
  <c r="F61" i="1" s="1"/>
  <c r="W26" i="2"/>
  <c r="O40" i="1" s="1"/>
  <c r="J61" i="1" s="1"/>
  <c r="U27" i="2"/>
  <c r="T23" i="2"/>
  <c r="V24" i="2"/>
  <c r="T25" i="2"/>
  <c r="L39" i="1" s="1"/>
  <c r="G60" i="1" s="1"/>
  <c r="R26" i="2"/>
  <c r="V26" i="2"/>
  <c r="N40" i="1" s="1"/>
  <c r="I61" i="1" s="1"/>
  <c r="T27" i="2"/>
  <c r="T22" i="2"/>
  <c r="R23" i="2"/>
  <c r="V23" i="2"/>
  <c r="T24" i="2"/>
  <c r="R25" i="2"/>
  <c r="J39" i="1" s="1"/>
  <c r="E60" i="1" s="1"/>
  <c r="V25" i="2"/>
  <c r="T26" i="2"/>
  <c r="L40" i="1" s="1"/>
  <c r="G61" i="1" s="1"/>
  <c r="R27" i="2"/>
  <c r="V27" i="2"/>
  <c r="N41" i="1" s="1"/>
  <c r="I62" i="1" s="1"/>
  <c r="R22" i="2"/>
  <c r="U22" i="2"/>
  <c r="S23" i="2"/>
  <c r="W23" i="2"/>
  <c r="O37" i="1" s="1"/>
  <c r="J58" i="1" s="1"/>
  <c r="U24" i="2"/>
  <c r="S25" i="2"/>
  <c r="W25" i="2"/>
  <c r="U26" i="2"/>
  <c r="M40" i="1" s="1"/>
  <c r="H61" i="1" s="1"/>
  <c r="S27" i="2"/>
  <c r="K39" i="1"/>
  <c r="F60" i="1" s="1"/>
  <c r="L36" i="1"/>
  <c r="M37" i="1"/>
  <c r="H58" i="1" s="1"/>
  <c r="L41" i="1"/>
  <c r="G62" i="1" s="1"/>
  <c r="N38" i="1"/>
  <c r="I59" i="1" s="1"/>
  <c r="O41" i="1"/>
  <c r="J62" i="1" s="1"/>
  <c r="M36" i="1"/>
  <c r="H57" i="1" s="1"/>
  <c r="N39" i="1"/>
  <c r="I60" i="1" s="1"/>
  <c r="N37" i="1"/>
  <c r="I58" i="1" s="1"/>
  <c r="J37" i="1"/>
  <c r="M41" i="1"/>
  <c r="H62" i="1" s="1"/>
  <c r="O38" i="1"/>
  <c r="J59" i="1" s="1"/>
  <c r="J41" i="1"/>
  <c r="E62" i="1" s="1"/>
  <c r="L38" i="1"/>
  <c r="O36" i="1"/>
  <c r="J57" i="1" s="1"/>
  <c r="J40" i="1"/>
  <c r="E61" i="1" s="1"/>
  <c r="L37" i="1"/>
  <c r="J36" i="1"/>
  <c r="N36" i="1"/>
  <c r="I57" i="1" s="1"/>
  <c r="K36" i="1"/>
  <c r="M39" i="1"/>
  <c r="H60" i="1" s="1"/>
  <c r="K37" i="1"/>
  <c r="M38" i="1"/>
  <c r="H59" i="1" s="1"/>
  <c r="O39" i="1"/>
  <c r="J60" i="1" s="1"/>
  <c r="K41" i="1"/>
  <c r="F62" i="1" s="1"/>
  <c r="V18" i="2"/>
  <c r="R18" i="2"/>
  <c r="T17" i="2"/>
  <c r="V16" i="2"/>
  <c r="R16" i="2"/>
  <c r="T15" i="2"/>
  <c r="V14" i="2"/>
  <c r="R14" i="2"/>
  <c r="T13" i="2"/>
  <c r="T18" i="2"/>
  <c r="V17" i="2"/>
  <c r="R17" i="2"/>
  <c r="T16" i="2"/>
  <c r="V15" i="2"/>
  <c r="R15" i="2"/>
  <c r="T14" i="2"/>
  <c r="V13" i="2"/>
  <c r="R13" i="2"/>
  <c r="W18" i="2"/>
  <c r="S18" i="2"/>
  <c r="U17" i="2"/>
  <c r="W16" i="2"/>
  <c r="S16" i="2"/>
  <c r="U15" i="2"/>
  <c r="W14" i="2"/>
  <c r="S14" i="2"/>
  <c r="U13" i="2"/>
  <c r="U18" i="2"/>
  <c r="W17" i="2"/>
  <c r="S17" i="2"/>
  <c r="U16" i="2"/>
  <c r="W15" i="2"/>
  <c r="S15" i="2"/>
  <c r="U14" i="2"/>
  <c r="W13" i="2"/>
  <c r="J55" i="2" l="1"/>
  <c r="I55" i="2"/>
  <c r="H55" i="2"/>
  <c r="D55" i="2"/>
  <c r="C55" i="2"/>
  <c r="B55" i="2"/>
  <c r="J54" i="2"/>
  <c r="I54" i="2"/>
  <c r="H54" i="2"/>
  <c r="D54" i="2"/>
  <c r="C54" i="2"/>
  <c r="B54" i="2"/>
  <c r="J53" i="2"/>
  <c r="I53" i="2"/>
  <c r="H53" i="2"/>
  <c r="D53" i="2"/>
  <c r="C53" i="2"/>
  <c r="B53" i="2"/>
  <c r="M52" i="2"/>
  <c r="L52" i="2"/>
  <c r="K52" i="2"/>
  <c r="D52" i="2"/>
  <c r="C52" i="2"/>
  <c r="B52" i="2"/>
  <c r="M51" i="2"/>
  <c r="L51" i="2"/>
  <c r="K51" i="2"/>
  <c r="D51" i="2"/>
  <c r="C51" i="2"/>
  <c r="B51" i="2"/>
  <c r="M50" i="2"/>
  <c r="L50" i="2"/>
  <c r="K50" i="2"/>
  <c r="D50" i="2"/>
  <c r="C50" i="2"/>
  <c r="B50" i="2"/>
  <c r="M46" i="2"/>
  <c r="L46" i="2"/>
  <c r="K46" i="2"/>
  <c r="J46" i="2"/>
  <c r="I46" i="2"/>
  <c r="H46" i="2"/>
  <c r="M45" i="2"/>
  <c r="L45" i="2"/>
  <c r="K45" i="2"/>
  <c r="J45" i="2"/>
  <c r="I45" i="2"/>
  <c r="H45" i="2"/>
  <c r="M44" i="2"/>
  <c r="L44" i="2"/>
  <c r="K44" i="2"/>
  <c r="J44" i="2"/>
  <c r="I44" i="2"/>
  <c r="H44" i="2"/>
  <c r="B35" i="2"/>
  <c r="K32" i="2" s="1"/>
  <c r="N35" i="2" s="1"/>
  <c r="B34" i="2"/>
  <c r="B33" i="2"/>
  <c r="F33" i="2" s="1"/>
  <c r="I36" i="2" s="1"/>
  <c r="B32" i="2"/>
  <c r="B31" i="2"/>
  <c r="B25" i="2"/>
  <c r="E24" i="2"/>
  <c r="B24" i="2"/>
  <c r="K23" i="2"/>
  <c r="N26" i="2" s="1"/>
  <c r="B23" i="2"/>
  <c r="L22" i="2"/>
  <c r="O25" i="2" s="1"/>
  <c r="K22" i="2"/>
  <c r="O26" i="2" s="1"/>
  <c r="B22" i="2"/>
  <c r="F27" i="2" s="1"/>
  <c r="I24" i="2" s="1"/>
  <c r="B9" i="2"/>
  <c r="K5" i="2" s="1"/>
  <c r="B8" i="2"/>
  <c r="B7" i="2"/>
  <c r="K6" i="2"/>
  <c r="N9" i="2" s="1"/>
  <c r="B6" i="2"/>
  <c r="L5" i="2"/>
  <c r="B5" i="2"/>
  <c r="L6" i="2" l="1"/>
  <c r="O9" i="2"/>
  <c r="K31" i="2"/>
  <c r="F24" i="2"/>
  <c r="I27" i="2" s="1"/>
  <c r="L31" i="2"/>
  <c r="D22" i="2"/>
  <c r="L23" i="2"/>
  <c r="E23" i="2"/>
  <c r="N34" i="2"/>
  <c r="R5" i="2" a="1"/>
  <c r="O8" i="2"/>
  <c r="F10" i="2"/>
  <c r="I7" i="2" s="1"/>
  <c r="E6" i="2"/>
  <c r="F7" i="2"/>
  <c r="I10" i="2" s="1"/>
  <c r="E7" i="2"/>
  <c r="F23" i="2"/>
  <c r="E27" i="2"/>
  <c r="O34" i="2"/>
  <c r="H26" i="2"/>
  <c r="N8" i="2"/>
  <c r="N25" i="2"/>
  <c r="O35" i="2"/>
  <c r="F36" i="2"/>
  <c r="I33" i="2" s="1"/>
  <c r="E32" i="2"/>
  <c r="D31" i="2"/>
  <c r="E33" i="2"/>
  <c r="B77" i="1"/>
  <c r="L32" i="2" l="1"/>
  <c r="E26" i="2"/>
  <c r="H23" i="2"/>
  <c r="D25" i="2"/>
  <c r="G22" i="2"/>
  <c r="G25" i="2"/>
  <c r="E36" i="2"/>
  <c r="F32" i="2"/>
  <c r="D34" i="2"/>
  <c r="G34" i="2"/>
  <c r="G31" i="2"/>
  <c r="F26" i="2"/>
  <c r="H24" i="2"/>
  <c r="I23" i="2"/>
  <c r="H27" i="2"/>
  <c r="I26" i="2"/>
  <c r="H6" i="2"/>
  <c r="H9" i="2"/>
  <c r="E9" i="2"/>
  <c r="H35" i="2"/>
  <c r="E35" i="2"/>
  <c r="H32" i="2"/>
  <c r="F6" i="2"/>
  <c r="E10" i="2"/>
  <c r="D8" i="2"/>
  <c r="G8" i="2"/>
  <c r="G5" i="2"/>
  <c r="W10" i="2"/>
  <c r="S10" i="2"/>
  <c r="U9" i="2"/>
  <c r="V8" i="2"/>
  <c r="R8" i="2"/>
  <c r="U7" i="2"/>
  <c r="T6" i="2"/>
  <c r="U5" i="2"/>
  <c r="R5" i="2"/>
  <c r="U10" i="2"/>
  <c r="W9" i="2"/>
  <c r="S9" i="2"/>
  <c r="T8" i="2"/>
  <c r="W7" i="2"/>
  <c r="S7" i="2"/>
  <c r="V6" i="2"/>
  <c r="R6" i="2"/>
  <c r="W5" i="2"/>
  <c r="S5" i="2"/>
  <c r="T10" i="2"/>
  <c r="V5" i="2"/>
  <c r="R10" i="2"/>
  <c r="T9" i="2"/>
  <c r="U8" i="2"/>
  <c r="U6" i="2"/>
  <c r="T5" i="2"/>
  <c r="R9" i="2"/>
  <c r="S8" i="2"/>
  <c r="V7" i="2"/>
  <c r="S6" i="2"/>
  <c r="V10" i="2"/>
  <c r="T7" i="2"/>
  <c r="V9" i="2"/>
  <c r="W8" i="2"/>
  <c r="R7" i="2"/>
  <c r="W6" i="2"/>
  <c r="B73" i="1"/>
  <c r="C26" i="1"/>
  <c r="D26" i="1"/>
  <c r="F26" i="1"/>
  <c r="G26" i="1"/>
  <c r="E27" i="1"/>
  <c r="E28" i="1"/>
  <c r="C29" i="1"/>
  <c r="D29" i="1"/>
  <c r="F29" i="1"/>
  <c r="G29" i="1"/>
  <c r="E30" i="1"/>
  <c r="E31" i="1"/>
  <c r="B27" i="1"/>
  <c r="B28" i="1"/>
  <c r="B30" i="1"/>
  <c r="B31" i="1"/>
  <c r="I20" i="1"/>
  <c r="L20" i="1"/>
  <c r="I21" i="1"/>
  <c r="L21" i="1"/>
  <c r="J22" i="1"/>
  <c r="K22" i="1"/>
  <c r="M22" i="1"/>
  <c r="N22" i="1"/>
  <c r="I23" i="1"/>
  <c r="L23" i="1"/>
  <c r="I24" i="1"/>
  <c r="L24" i="1"/>
  <c r="J19" i="1"/>
  <c r="K19" i="1"/>
  <c r="M19" i="1"/>
  <c r="N19" i="1"/>
  <c r="B20" i="1"/>
  <c r="E20" i="1"/>
  <c r="B21" i="1"/>
  <c r="E21" i="1"/>
  <c r="C22" i="1"/>
  <c r="D22" i="1"/>
  <c r="F22" i="1"/>
  <c r="G22" i="1"/>
  <c r="B23" i="1"/>
  <c r="E23" i="1"/>
  <c r="B24" i="1"/>
  <c r="E24" i="1"/>
  <c r="C19" i="1"/>
  <c r="D19" i="1"/>
  <c r="F19" i="1"/>
  <c r="G19" i="1"/>
  <c r="I35" i="2" l="1"/>
  <c r="F35" i="2"/>
  <c r="H36" i="2"/>
  <c r="I32" i="2"/>
  <c r="H33" i="2"/>
  <c r="F9" i="2"/>
  <c r="I9" i="2"/>
  <c r="H7" i="2"/>
  <c r="I6" i="2"/>
  <c r="H10" i="2"/>
  <c r="G21" i="1"/>
  <c r="F20" i="1"/>
  <c r="E29" i="1"/>
  <c r="J21" i="1"/>
  <c r="B19" i="1"/>
  <c r="K24" i="1"/>
  <c r="J20" i="1"/>
  <c r="I19" i="1"/>
  <c r="C27" i="1"/>
  <c r="D13" i="2" l="1" a="1"/>
  <c r="C23" i="1"/>
  <c r="F23" i="1"/>
  <c r="C24" i="1"/>
  <c r="E26" i="1"/>
  <c r="B26" i="1"/>
  <c r="B29" i="1"/>
  <c r="K20" i="1"/>
  <c r="I22" i="1"/>
  <c r="C20" i="1"/>
  <c r="E19" i="1"/>
  <c r="E22" i="1"/>
  <c r="J24" i="1"/>
  <c r="B22" i="1"/>
  <c r="D24" i="1"/>
  <c r="M20" i="1"/>
  <c r="J23" i="1"/>
  <c r="N21" i="1"/>
  <c r="G31" i="1"/>
  <c r="D28" i="1"/>
  <c r="M23" i="1"/>
  <c r="C31" i="1"/>
  <c r="C28" i="1"/>
  <c r="N24" i="1"/>
  <c r="K21" i="1"/>
  <c r="G28" i="1"/>
  <c r="D31" i="1"/>
  <c r="L19" i="1"/>
  <c r="L22" i="1"/>
  <c r="D27" i="1"/>
  <c r="C21" i="1"/>
  <c r="D21" i="1"/>
  <c r="G24" i="1"/>
  <c r="F30" i="1"/>
  <c r="F27" i="1"/>
  <c r="C30" i="1"/>
  <c r="H18" i="2" l="1"/>
  <c r="D18" i="2"/>
  <c r="H17" i="2"/>
  <c r="D17" i="2"/>
  <c r="H16" i="2"/>
  <c r="D16" i="2"/>
  <c r="H15" i="2"/>
  <c r="D15" i="2"/>
  <c r="H14" i="2"/>
  <c r="D14" i="2"/>
  <c r="I13" i="2"/>
  <c r="E13" i="2"/>
  <c r="E18" i="2"/>
  <c r="F17" i="2"/>
  <c r="G16" i="2"/>
  <c r="I15" i="2"/>
  <c r="E14" i="2"/>
  <c r="G13" i="2"/>
  <c r="G18" i="2"/>
  <c r="I17" i="2"/>
  <c r="E16" i="2"/>
  <c r="F15" i="2"/>
  <c r="G14" i="2"/>
  <c r="F18" i="2"/>
  <c r="G17" i="2"/>
  <c r="I16" i="2"/>
  <c r="F16" i="2"/>
  <c r="G15" i="2"/>
  <c r="I14" i="2"/>
  <c r="F14" i="2"/>
  <c r="E17" i="2"/>
  <c r="F13" i="2"/>
  <c r="I18" i="2"/>
  <c r="D13" i="2"/>
  <c r="K13" i="2" s="1" a="1"/>
  <c r="E15" i="2"/>
  <c r="H13" i="2"/>
  <c r="M24" i="1"/>
  <c r="K23" i="1"/>
  <c r="M21" i="1"/>
  <c r="G30" i="1"/>
  <c r="D30" i="1"/>
  <c r="G27" i="1"/>
  <c r="F28" i="1"/>
  <c r="F31" i="1"/>
  <c r="G23" i="1"/>
  <c r="D20" i="1"/>
  <c r="D23" i="1"/>
  <c r="F21" i="1"/>
  <c r="F24" i="1"/>
  <c r="N23" i="1"/>
  <c r="N20" i="1"/>
  <c r="M18" i="2" l="1"/>
  <c r="M17" i="2"/>
  <c r="M16" i="2"/>
  <c r="M15" i="2"/>
  <c r="M14" i="2"/>
  <c r="M13" i="2"/>
  <c r="P18" i="2"/>
  <c r="K18" i="2"/>
  <c r="L17" i="2"/>
  <c r="N16" i="2"/>
  <c r="O15" i="2"/>
  <c r="P14" i="2"/>
  <c r="K14" i="2"/>
  <c r="L13" i="2"/>
  <c r="N18" i="2"/>
  <c r="O17" i="2"/>
  <c r="P16" i="2"/>
  <c r="K16" i="2"/>
  <c r="L15" i="2"/>
  <c r="N14" i="2"/>
  <c r="O13" i="2"/>
  <c r="K13" i="2"/>
  <c r="L18" i="2"/>
  <c r="N17" i="2"/>
  <c r="O16" i="2"/>
  <c r="P17" i="2"/>
  <c r="K17" i="2"/>
  <c r="P15" i="2"/>
  <c r="O18" i="2"/>
  <c r="N15" i="2"/>
  <c r="O14" i="2"/>
  <c r="P13" i="2"/>
  <c r="L16" i="2"/>
  <c r="K15" i="2"/>
  <c r="L14" i="2"/>
  <c r="N13" i="2"/>
  <c r="G20" i="1"/>
  <c r="B36" i="1" l="1"/>
  <c r="E57" i="1" s="1"/>
  <c r="E39" i="1"/>
  <c r="B54" i="1" s="1"/>
  <c r="G36" i="1"/>
  <c r="D57" i="1" s="1"/>
  <c r="E40" i="1"/>
  <c r="B55" i="1" s="1"/>
  <c r="G37" i="1"/>
  <c r="D58" i="1" s="1"/>
  <c r="B41" i="1"/>
  <c r="D38" i="1"/>
  <c r="G59" i="1" s="1"/>
  <c r="G40" i="1"/>
  <c r="D55" i="1" s="1"/>
  <c r="D39" i="1"/>
  <c r="G54" i="1" s="1"/>
  <c r="G44" i="2" s="1"/>
  <c r="F36" i="1"/>
  <c r="C57" i="1" s="1"/>
  <c r="C38" i="1"/>
  <c r="F59" i="1" s="1"/>
  <c r="C39" i="1"/>
  <c r="F54" i="1" s="1"/>
  <c r="F44" i="2" s="1"/>
  <c r="F39" i="1"/>
  <c r="F40" i="1"/>
  <c r="C55" i="1" s="1"/>
  <c r="G38" i="1"/>
  <c r="D59" i="1" s="1"/>
  <c r="C36" i="1"/>
  <c r="F57" i="1" s="1"/>
  <c r="G39" i="1"/>
  <c r="C37" i="1"/>
  <c r="F58" i="1" s="1"/>
  <c r="D40" i="1"/>
  <c r="F37" i="1"/>
  <c r="C58" i="1" s="1"/>
  <c r="D41" i="1"/>
  <c r="G56" i="1" s="1"/>
  <c r="F38" i="1"/>
  <c r="C59" i="1" s="1"/>
  <c r="C40" i="1"/>
  <c r="F55" i="1" s="1"/>
  <c r="E37" i="1"/>
  <c r="B58" i="1" s="1"/>
  <c r="C41" i="1"/>
  <c r="E38" i="1"/>
  <c r="B59" i="1" s="1"/>
  <c r="F41" i="1"/>
  <c r="C56" i="1" s="1"/>
  <c r="B39" i="1"/>
  <c r="D36" i="1"/>
  <c r="G57" i="1" s="1"/>
  <c r="B40" i="1"/>
  <c r="D37" i="1"/>
  <c r="G58" i="1" s="1"/>
  <c r="E41" i="1"/>
  <c r="B56" i="1" s="1"/>
  <c r="G41" i="1"/>
  <c r="D56" i="1" s="1"/>
  <c r="E36" i="1"/>
  <c r="B57" i="1" s="1"/>
  <c r="B37" i="1"/>
  <c r="E58" i="1" s="1"/>
  <c r="B38" i="1"/>
  <c r="E59" i="1" s="1"/>
  <c r="G55" i="1" l="1"/>
  <c r="G45" i="2" s="1"/>
  <c r="E55" i="1"/>
  <c r="E45" i="2" s="1"/>
  <c r="E56" i="1"/>
  <c r="E46" i="2" s="1"/>
  <c r="F56" i="1"/>
  <c r="F46" i="2" s="1"/>
  <c r="F45" i="2"/>
  <c r="D49" i="2"/>
  <c r="D47" i="2"/>
  <c r="L48" i="2"/>
  <c r="L53" i="2"/>
  <c r="K55" i="2"/>
  <c r="E54" i="2"/>
  <c r="K49" i="2"/>
  <c r="K54" i="2"/>
  <c r="L47" i="2"/>
  <c r="M55" i="2"/>
  <c r="B47" i="2"/>
  <c r="B49" i="2"/>
  <c r="C49" i="2"/>
  <c r="C47" i="2"/>
  <c r="G55" i="2"/>
  <c r="K48" i="2"/>
  <c r="F54" i="2"/>
  <c r="E55" i="2"/>
  <c r="G54" i="2"/>
  <c r="C46" i="2"/>
  <c r="G46" i="2"/>
  <c r="D54" i="1"/>
  <c r="D44" i="2" s="1"/>
  <c r="C54" i="1"/>
  <c r="C44" i="2" s="1"/>
  <c r="D48" i="2"/>
  <c r="E53" i="2"/>
  <c r="F55" i="2"/>
  <c r="M54" i="2"/>
  <c r="L49" i="2"/>
  <c r="B46" i="2"/>
  <c r="E54" i="1"/>
  <c r="E44" i="2" s="1"/>
  <c r="B48" i="2"/>
  <c r="C48" i="2"/>
  <c r="D45" i="2"/>
  <c r="B45" i="2"/>
  <c r="M48" i="2"/>
  <c r="M47" i="2"/>
  <c r="G53" i="2"/>
  <c r="L55" i="2"/>
  <c r="M49" i="2"/>
  <c r="M53" i="2"/>
  <c r="F53" i="2"/>
  <c r="K47" i="2"/>
  <c r="H50" i="2" l="1"/>
  <c r="F50" i="2" l="1"/>
  <c r="E47" i="2"/>
  <c r="H52" i="2"/>
  <c r="E49" i="2"/>
  <c r="E52" i="2"/>
  <c r="G50" i="2"/>
  <c r="I51" i="2"/>
  <c r="H47" i="2"/>
  <c r="I49" i="2"/>
  <c r="I47" i="2"/>
  <c r="J52" i="2"/>
  <c r="I50" i="2"/>
  <c r="H49" i="2"/>
  <c r="F49" i="2"/>
  <c r="F48" i="2"/>
  <c r="J50" i="2"/>
  <c r="J51" i="2"/>
  <c r="I48" i="2"/>
  <c r="F47" i="2"/>
  <c r="H48" i="2"/>
  <c r="J48" i="2"/>
  <c r="E48" i="2"/>
  <c r="G47" i="2"/>
  <c r="G48" i="2"/>
  <c r="G51" i="2"/>
  <c r="G52" i="2"/>
  <c r="H51" i="2"/>
  <c r="G49" i="2"/>
  <c r="F52" i="2"/>
  <c r="J47" i="2"/>
  <c r="E50" i="2"/>
  <c r="I52" i="2"/>
  <c r="F51" i="2"/>
  <c r="J49" i="2"/>
  <c r="E51" i="2"/>
  <c r="F69" i="1" l="1" a="1"/>
  <c r="F72" i="1" l="1"/>
  <c r="F75" i="1"/>
  <c r="F70" i="1"/>
  <c r="F80" i="1"/>
  <c r="F71" i="1"/>
  <c r="F77" i="1"/>
  <c r="F76" i="1"/>
  <c r="F78" i="1"/>
  <c r="F73" i="1"/>
  <c r="F79" i="1"/>
  <c r="F74" i="1"/>
  <c r="F69" i="1"/>
  <c r="C60" i="2" s="1" a="1"/>
  <c r="C61" i="2" s="1"/>
  <c r="K70" i="1" s="1"/>
  <c r="C65" i="2" l="1"/>
  <c r="K74" i="1" s="1"/>
  <c r="C62" i="2"/>
  <c r="K71" i="1" s="1"/>
  <c r="C70" i="2"/>
  <c r="K79" i="1" s="1"/>
  <c r="C60" i="2"/>
  <c r="K69" i="1" s="1"/>
  <c r="C64" i="2"/>
  <c r="K73" i="1" s="1"/>
  <c r="C66" i="2"/>
  <c r="K75" i="1" s="1"/>
  <c r="C67" i="2"/>
  <c r="K76" i="1" s="1"/>
  <c r="C71" i="2"/>
  <c r="K80" i="1" s="1"/>
  <c r="C68" i="2"/>
  <c r="K77" i="1" s="1"/>
  <c r="C69" i="2"/>
  <c r="K78" i="1" s="1"/>
  <c r="C63" i="2"/>
  <c r="K72" i="1" s="1"/>
</calcChain>
</file>

<file path=xl/sharedStrings.xml><?xml version="1.0" encoding="utf-8"?>
<sst xmlns="http://schemas.openxmlformats.org/spreadsheetml/2006/main" count="318" uniqueCount="111">
  <si>
    <t>Nome:</t>
  </si>
  <si>
    <t>Nº:</t>
  </si>
  <si>
    <t xml:space="preserve">[k BA] = </t>
  </si>
  <si>
    <t xml:space="preserve">[k BC] = </t>
  </si>
  <si>
    <t xml:space="preserve">[k BD] = </t>
  </si>
  <si>
    <t>a1) MATRIZES de RIGIDEZ em Referencial Local</t>
  </si>
  <si>
    <t>a2) MATRIZES de RIGIDEZ em Referencial Global</t>
  </si>
  <si>
    <t>b) MATRIZ de RIGIDEZ Global da Estrutura</t>
  </si>
  <si>
    <t>Aula 2</t>
  </si>
  <si>
    <t>c) Vetor solicitação</t>
  </si>
  <si>
    <t>d) Vetor desloc. Nodais</t>
  </si>
  <si>
    <t>e) Vetor de Reacções</t>
  </si>
  <si>
    <t>E =</t>
  </si>
  <si>
    <t>A =</t>
  </si>
  <si>
    <t>I =</t>
  </si>
  <si>
    <t>angulo =</t>
  </si>
  <si>
    <t>Barra BD</t>
  </si>
  <si>
    <t>cos(θ)</t>
  </si>
  <si>
    <t>-sin(θ)</t>
  </si>
  <si>
    <t>sin(θ)</t>
  </si>
  <si>
    <t>A1</t>
  </si>
  <si>
    <t>B1</t>
  </si>
  <si>
    <t>B2</t>
  </si>
  <si>
    <t>B3</t>
  </si>
  <si>
    <t>A2</t>
  </si>
  <si>
    <t>A3</t>
  </si>
  <si>
    <t>C1</t>
  </si>
  <si>
    <t>C2</t>
  </si>
  <si>
    <t>C3</t>
  </si>
  <si>
    <t>D1</t>
  </si>
  <si>
    <t>D2</t>
  </si>
  <si>
    <t>D3</t>
  </si>
  <si>
    <t>F sol</t>
  </si>
  <si>
    <t>M</t>
  </si>
  <si>
    <t>Forças exteriores</t>
  </si>
  <si>
    <t>m</t>
  </si>
  <si>
    <t>rad</t>
  </si>
  <si>
    <t>André Duarte Ferreira</t>
  </si>
  <si>
    <t>Pa</t>
  </si>
  <si>
    <r>
      <t>m</t>
    </r>
    <r>
      <rPr>
        <vertAlign val="superscript"/>
        <sz val="10"/>
        <rFont val="Arial"/>
        <family val="2"/>
      </rPr>
      <t>2</t>
    </r>
  </si>
  <si>
    <r>
      <t>m</t>
    </r>
    <r>
      <rPr>
        <vertAlign val="superscript"/>
        <sz val="10"/>
        <rFont val="Arial"/>
        <family val="2"/>
      </rPr>
      <t>4</t>
    </r>
  </si>
  <si>
    <t>Imagem da matriz rigidez global da estrutura com os números altos</t>
  </si>
  <si>
    <t>Os numeros altos vao ser postos em A1, A2, A3, D1, D2 qe são os locais onde sabemos qe os deslocamentos são 0</t>
  </si>
  <si>
    <t>F</t>
  </si>
  <si>
    <t>Barra BA</t>
  </si>
  <si>
    <t>Barra BC</t>
  </si>
  <si>
    <r>
      <t>L</t>
    </r>
    <r>
      <rPr>
        <sz val="10"/>
        <rFont val="Arial"/>
        <family val="2"/>
      </rPr>
      <t xml:space="preserve"> =</t>
    </r>
  </si>
  <si>
    <r>
      <t>L</t>
    </r>
    <r>
      <rPr>
        <sz val="10"/>
        <rFont val="Arial"/>
        <family val="2"/>
      </rPr>
      <t xml:space="preserve"> =</t>
    </r>
  </si>
  <si>
    <t>N</t>
  </si>
  <si>
    <t>Nm</t>
  </si>
  <si>
    <t>Reações = Fext-Fsol</t>
  </si>
  <si>
    <t xml:space="preserve">[F] = </t>
  </si>
  <si>
    <t xml:space="preserve">[d] = </t>
  </si>
  <si>
    <t xml:space="preserve">[Reac] = </t>
  </si>
  <si>
    <t>[k]=</t>
  </si>
  <si>
    <r>
      <t>K</t>
    </r>
    <r>
      <rPr>
        <vertAlign val="subscript"/>
        <sz val="10"/>
        <rFont val="Arial"/>
        <family val="2"/>
      </rPr>
      <t>G</t>
    </r>
    <r>
      <rPr>
        <sz val="10"/>
        <rFont val="Arial"/>
        <family val="2"/>
      </rPr>
      <t>(NA)</t>
    </r>
    <r>
      <rPr>
        <vertAlign val="superscript"/>
        <sz val="10"/>
        <rFont val="Arial"/>
        <family val="2"/>
      </rPr>
      <t>-1</t>
    </r>
    <r>
      <rPr>
        <sz val="10"/>
        <rFont val="Arial"/>
        <family val="2"/>
      </rPr>
      <t>*F</t>
    </r>
    <r>
      <rPr>
        <vertAlign val="subscript"/>
        <sz val="10"/>
        <rFont val="Arial"/>
        <family val="2"/>
      </rPr>
      <t xml:space="preserve">sol </t>
    </r>
    <r>
      <rPr>
        <sz val="10"/>
        <rFont val="Arial"/>
        <family val="2"/>
      </rPr>
      <t>= d</t>
    </r>
  </si>
  <si>
    <r>
      <t>F</t>
    </r>
    <r>
      <rPr>
        <vertAlign val="subscript"/>
        <sz val="10"/>
        <rFont val="Arial"/>
        <family val="2"/>
      </rPr>
      <t>ext</t>
    </r>
    <r>
      <rPr>
        <sz val="10"/>
        <rFont val="Arial"/>
        <family val="2"/>
      </rPr>
      <t>=K</t>
    </r>
    <r>
      <rPr>
        <vertAlign val="subscript"/>
        <sz val="10"/>
        <rFont val="Arial"/>
        <family val="2"/>
      </rPr>
      <t>G</t>
    </r>
    <r>
      <rPr>
        <sz val="10"/>
        <rFont val="Arial"/>
        <family val="2"/>
      </rPr>
      <t>*d</t>
    </r>
  </si>
  <si>
    <t>Resumo dos passos para a resolução deste problema:</t>
  </si>
  <si>
    <t>Objetivo: calcular as reações nos apoios</t>
  </si>
  <si>
    <t xml:space="preserve">  1.1 Estabelecer a matriz rigidez global de cada elemento. Para tal é preciso:</t>
  </si>
  <si>
    <t xml:space="preserve">  2.2 Escrever o vetor com as ações (cargas aplicadas à estrutura), isto é, vetor de forças de solicitação Fsol</t>
  </si>
  <si>
    <t>3. Determinar o vetor das reações nos apoios</t>
  </si>
  <si>
    <r>
      <t xml:space="preserve">1. Estabelecer a matriz rigidez global da estrutura. </t>
    </r>
    <r>
      <rPr>
        <sz val="12"/>
        <rFont val="Calibri"/>
        <family val="2"/>
        <scheme val="minor"/>
      </rPr>
      <t>Para tal é preciso:</t>
    </r>
  </si>
  <si>
    <r>
      <t xml:space="preserve">2. Determinar o vetor deslocamentos causado pelas forças de solicitação aplicadas ao elemento. </t>
    </r>
    <r>
      <rPr>
        <sz val="12"/>
        <color theme="1"/>
        <rFont val="Calibri"/>
        <family val="2"/>
        <scheme val="minor"/>
      </rPr>
      <t>Para tal é preciso:</t>
    </r>
  </si>
  <si>
    <r>
      <t xml:space="preserve">  2.3 Fazer a multiplicação </t>
    </r>
    <r>
      <rPr>
        <b/>
        <sz val="12"/>
        <rFont val="Calibri"/>
        <family val="2"/>
        <scheme val="minor"/>
      </rPr>
      <t>d = k</t>
    </r>
    <r>
      <rPr>
        <b/>
        <vertAlign val="subscript"/>
        <sz val="12"/>
        <rFont val="Calibri"/>
        <family val="2"/>
        <scheme val="minor"/>
      </rPr>
      <t>G</t>
    </r>
    <r>
      <rPr>
        <b/>
        <vertAlign val="superscript"/>
        <sz val="12"/>
        <rFont val="Calibri"/>
        <family val="2"/>
        <scheme val="minor"/>
      </rPr>
      <t>-1</t>
    </r>
    <r>
      <rPr>
        <b/>
        <sz val="12"/>
        <rFont val="Calibri"/>
        <family val="2"/>
        <scheme val="minor"/>
      </rPr>
      <t>(+NA)*F</t>
    </r>
    <r>
      <rPr>
        <b/>
        <vertAlign val="subscript"/>
        <sz val="12"/>
        <rFont val="Calibri"/>
        <family val="2"/>
        <scheme val="minor"/>
      </rPr>
      <t>sol</t>
    </r>
  </si>
  <si>
    <r>
      <t xml:space="preserve">  3.1 Fazer </t>
    </r>
    <r>
      <rPr>
        <b/>
        <sz val="11"/>
        <color theme="1"/>
        <rFont val="Calibri"/>
        <family val="2"/>
        <scheme val="minor"/>
      </rPr>
      <t>F</t>
    </r>
    <r>
      <rPr>
        <b/>
        <vertAlign val="subscript"/>
        <sz val="11"/>
        <color theme="1"/>
        <rFont val="Calibri"/>
        <family val="2"/>
        <scheme val="minor"/>
      </rPr>
      <t>ext</t>
    </r>
    <r>
      <rPr>
        <b/>
        <sz val="11"/>
        <color theme="1"/>
        <rFont val="Calibri"/>
        <family val="2"/>
        <scheme val="minor"/>
      </rPr>
      <t xml:space="preserve"> = k</t>
    </r>
    <r>
      <rPr>
        <b/>
        <vertAlign val="subscript"/>
        <sz val="11"/>
        <color theme="1"/>
        <rFont val="Calibri"/>
        <family val="2"/>
        <scheme val="minor"/>
      </rPr>
      <t>G</t>
    </r>
    <r>
      <rPr>
        <b/>
        <sz val="11"/>
        <color theme="1"/>
        <rFont val="Calibri"/>
        <family val="2"/>
        <scheme val="minor"/>
      </rPr>
      <t xml:space="preserve"> * d</t>
    </r>
  </si>
  <si>
    <r>
      <t xml:space="preserve">  3.2 Saber qe </t>
    </r>
    <r>
      <rPr>
        <b/>
        <sz val="11"/>
        <color theme="1"/>
        <rFont val="Calibri"/>
        <family val="2"/>
        <scheme val="minor"/>
      </rPr>
      <t>F</t>
    </r>
    <r>
      <rPr>
        <b/>
        <vertAlign val="subscript"/>
        <sz val="11"/>
        <color theme="1"/>
        <rFont val="Calibri"/>
        <family val="2"/>
        <scheme val="minor"/>
      </rPr>
      <t>ext</t>
    </r>
    <r>
      <rPr>
        <b/>
        <sz val="11"/>
        <color theme="1"/>
        <rFont val="Calibri"/>
        <family val="2"/>
        <scheme val="minor"/>
      </rPr>
      <t xml:space="preserve"> = F</t>
    </r>
    <r>
      <rPr>
        <b/>
        <vertAlign val="subscript"/>
        <sz val="11"/>
        <color theme="1"/>
        <rFont val="Calibri"/>
        <family val="2"/>
        <scheme val="minor"/>
      </rPr>
      <t>sol</t>
    </r>
    <r>
      <rPr>
        <b/>
        <sz val="11"/>
        <color theme="1"/>
        <rFont val="Calibri"/>
        <family val="2"/>
        <scheme val="minor"/>
      </rPr>
      <t xml:space="preserve"> + F</t>
    </r>
    <r>
      <rPr>
        <b/>
        <vertAlign val="subscript"/>
        <sz val="11"/>
        <color theme="1"/>
        <rFont val="Calibri"/>
        <family val="2"/>
        <scheme val="minor"/>
      </rPr>
      <t>reac</t>
    </r>
    <r>
      <rPr>
        <vertAlign val="subscript"/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. E daí tirar Freac</t>
    </r>
  </si>
  <si>
    <t xml:space="preserve">    1.1.1 Estebelecer a matriz rigidez local de cada elemento (cada elemento tem 6 graus de liberdade --&gt; matriz de dimensão 6 (6x6))</t>
  </si>
  <si>
    <t xml:space="preserve">  1.2 Somar as matrizes de rigidez globais de cada elemento numa só matriz nos locais próprios. Existem 12 graus de liberdade na estrutura --&gt; matriz de dimensão 12 (12x12)</t>
  </si>
  <si>
    <t>Apontamentos de André D. Ferreira, 2013.</t>
  </si>
  <si>
    <t>www.estudomec.info</t>
  </si>
  <si>
    <t xml:space="preserve">  2.1 Saber que não vão exister deslocamentos nos locais onde não é possível movimentação (ligações ao exterior) --&gt; ir à matriz rigidez global e por valores altos (1E50) nas </t>
  </si>
  <si>
    <t>diagonais respetivas e obter a sua inversa</t>
  </si>
  <si>
    <t>Resumo:</t>
  </si>
  <si>
    <r>
      <t>Matriz rigidez local (K</t>
    </r>
    <r>
      <rPr>
        <b/>
        <vertAlign val="subscript"/>
        <sz val="11"/>
        <rFont val="Calibri"/>
        <family val="2"/>
        <scheme val="minor"/>
      </rPr>
      <t>L</t>
    </r>
    <r>
      <rPr>
        <b/>
        <sz val="11"/>
        <rFont val="Calibri"/>
        <family val="2"/>
        <scheme val="minor"/>
      </rPr>
      <t>)</t>
    </r>
  </si>
  <si>
    <r>
      <t>Matriz rigidez global (K</t>
    </r>
    <r>
      <rPr>
        <b/>
        <vertAlign val="subscript"/>
        <sz val="11"/>
        <rFont val="Calibri"/>
        <family val="2"/>
        <scheme val="minor"/>
      </rPr>
      <t>G</t>
    </r>
    <r>
      <rPr>
        <b/>
        <sz val="11"/>
        <rFont val="Calibri"/>
        <family val="2"/>
        <scheme val="minor"/>
      </rPr>
      <t>)</t>
    </r>
  </si>
  <si>
    <r>
      <t>Matriz transformação transposta (T</t>
    </r>
    <r>
      <rPr>
        <b/>
        <vertAlign val="subscript"/>
        <sz val="11"/>
        <rFont val="Calibri"/>
        <family val="2"/>
        <scheme val="minor"/>
      </rPr>
      <t>L/G</t>
    </r>
    <r>
      <rPr>
        <b/>
        <vertAlign val="superscript"/>
        <sz val="11"/>
        <rFont val="Calibri"/>
        <family val="2"/>
        <scheme val="minor"/>
      </rPr>
      <t>T</t>
    </r>
    <r>
      <rPr>
        <b/>
        <sz val="11"/>
        <rFont val="Calibri"/>
        <family val="2"/>
        <scheme val="minor"/>
      </rPr>
      <t>)</t>
    </r>
  </si>
  <si>
    <r>
      <t>Matriz transformação (T</t>
    </r>
    <r>
      <rPr>
        <b/>
        <vertAlign val="subscript"/>
        <sz val="11"/>
        <rFont val="Calibri"/>
        <family val="2"/>
        <scheme val="minor"/>
      </rPr>
      <t>L/G</t>
    </r>
    <r>
      <rPr>
        <b/>
        <sz val="11"/>
        <rFont val="Calibri"/>
        <family val="2"/>
        <scheme val="minor"/>
      </rPr>
      <t>)</t>
    </r>
  </si>
  <si>
    <t>Passos:</t>
  </si>
  <si>
    <r>
      <t>Matriz rigidez local (K</t>
    </r>
    <r>
      <rPr>
        <b/>
        <vertAlign val="subscript"/>
        <sz val="11"/>
        <rFont val="Calibri"/>
        <family val="2"/>
        <scheme val="minor"/>
      </rPr>
      <t>L</t>
    </r>
    <r>
      <rPr>
        <b/>
        <sz val="11"/>
        <rFont val="Calibri"/>
        <family val="2"/>
        <scheme val="minor"/>
      </rPr>
      <t>) (fórmula)</t>
    </r>
  </si>
  <si>
    <t>EA/L</t>
  </si>
  <si>
    <t>-EA/L</t>
  </si>
  <si>
    <t>12EI/L3</t>
  </si>
  <si>
    <t>6EI/L2</t>
  </si>
  <si>
    <t>-12EI/L3</t>
  </si>
  <si>
    <t>4EI/L</t>
  </si>
  <si>
    <t>-6EI/L2</t>
  </si>
  <si>
    <t>2EI/L</t>
  </si>
  <si>
    <r>
      <t>Matriz transformação  (T</t>
    </r>
    <r>
      <rPr>
        <b/>
        <vertAlign val="subscript"/>
        <sz val="11"/>
        <rFont val="Calibri"/>
        <family val="2"/>
        <scheme val="minor"/>
      </rPr>
      <t>L/G</t>
    </r>
    <r>
      <rPr>
        <b/>
        <sz val="11"/>
        <rFont val="Calibri"/>
        <family val="2"/>
        <scheme val="minor"/>
      </rPr>
      <t>) (fórmula)</t>
    </r>
  </si>
  <si>
    <t>Nota: As setas apontam sempre para o semieixo positivo do elemento local</t>
  </si>
  <si>
    <t>Nested functions</t>
  </si>
  <si>
    <t>Fazer a conta por escrito. =Matriz.Mult( etc</t>
  </si>
  <si>
    <t>------------------------------------------------------------------------------------------------</t>
  </si>
  <si>
    <t xml:space="preserve">    1.1.2 Determinar as matrizes de transformação (L--&gt;G), e as suas transpostas (se não se fizer a conta de uma só vez)</t>
  </si>
  <si>
    <r>
      <t>Matriz rigidez global (K</t>
    </r>
    <r>
      <rPr>
        <b/>
        <vertAlign val="subscript"/>
        <sz val="11"/>
        <rFont val="Calibri"/>
        <family val="2"/>
        <scheme val="minor"/>
      </rPr>
      <t>G</t>
    </r>
    <r>
      <rPr>
        <b/>
        <sz val="11"/>
        <rFont val="Calibri"/>
        <family val="2"/>
        <scheme val="minor"/>
      </rPr>
      <t>) (cálculo feito de uma só vez)</t>
    </r>
  </si>
  <si>
    <r>
      <rPr>
        <b/>
        <sz val="11"/>
        <rFont val="Calibri"/>
        <family val="2"/>
        <scheme val="minor"/>
      </rPr>
      <t>T</t>
    </r>
    <r>
      <rPr>
        <b/>
        <vertAlign val="subscript"/>
        <sz val="11"/>
        <rFont val="Calibri"/>
        <family val="2"/>
        <scheme val="minor"/>
      </rPr>
      <t>L/G</t>
    </r>
    <r>
      <rPr>
        <b/>
        <sz val="11"/>
        <rFont val="Calibri"/>
        <family val="2"/>
        <scheme val="minor"/>
      </rPr>
      <t xml:space="preserve"> * K</t>
    </r>
    <r>
      <rPr>
        <b/>
        <vertAlign val="subscript"/>
        <sz val="11"/>
        <rFont val="Calibri"/>
        <family val="2"/>
        <scheme val="minor"/>
      </rPr>
      <t xml:space="preserve">L </t>
    </r>
    <r>
      <rPr>
        <b/>
        <sz val="11"/>
        <rFont val="Calibri"/>
        <family val="2"/>
        <scheme val="minor"/>
      </rPr>
      <t>(cálculo intermédio)</t>
    </r>
  </si>
  <si>
    <t xml:space="preserve">             Para determinar a matriz de transformação de um elemento é necessário saber o seu ângulo relativamente à referência (ver imagem na página rascunho)</t>
  </si>
  <si>
    <r>
      <t xml:space="preserve">    1.1.3 Obter a matriz rigidez global de cada elemento fazendo </t>
    </r>
    <r>
      <rPr>
        <b/>
        <sz val="12"/>
        <rFont val="Calibri"/>
        <family val="2"/>
        <scheme val="minor"/>
      </rPr>
      <t>k</t>
    </r>
    <r>
      <rPr>
        <b/>
        <vertAlign val="subscript"/>
        <sz val="12"/>
        <rFont val="Calibri"/>
        <family val="2"/>
        <scheme val="minor"/>
      </rPr>
      <t>G</t>
    </r>
    <r>
      <rPr>
        <b/>
        <sz val="12"/>
        <rFont val="Calibri"/>
        <family val="2"/>
        <scheme val="minor"/>
      </rPr>
      <t xml:space="preserve"> = T</t>
    </r>
    <r>
      <rPr>
        <b/>
        <vertAlign val="subscript"/>
        <sz val="12"/>
        <rFont val="Calibri"/>
        <family val="2"/>
        <scheme val="minor"/>
      </rPr>
      <t>L/G</t>
    </r>
    <r>
      <rPr>
        <b/>
        <sz val="12"/>
        <rFont val="Calibri"/>
        <family val="2"/>
        <scheme val="minor"/>
      </rPr>
      <t xml:space="preserve"> *k</t>
    </r>
    <r>
      <rPr>
        <b/>
        <vertAlign val="subscript"/>
        <sz val="12"/>
        <rFont val="Calibri"/>
        <family val="2"/>
        <scheme val="minor"/>
      </rPr>
      <t>L</t>
    </r>
    <r>
      <rPr>
        <b/>
        <sz val="12"/>
        <rFont val="Calibri"/>
        <family val="2"/>
        <scheme val="minor"/>
      </rPr>
      <t>*T</t>
    </r>
    <r>
      <rPr>
        <b/>
        <vertAlign val="subscript"/>
        <sz val="12"/>
        <rFont val="Calibri"/>
        <family val="2"/>
        <scheme val="minor"/>
      </rPr>
      <t>L/G</t>
    </r>
    <r>
      <rPr>
        <b/>
        <vertAlign val="superscript"/>
        <sz val="12"/>
        <rFont val="Calibri"/>
        <family val="2"/>
        <scheme val="minor"/>
      </rPr>
      <t xml:space="preserve">T  </t>
    </r>
    <r>
      <rPr>
        <sz val="12"/>
        <rFont val="Calibri"/>
        <family val="2"/>
        <scheme val="minor"/>
      </rPr>
      <t>Da esq. --&gt; dª e de cima --&gt; baixo vem primeiro o nó qe serviu de eixo à rotação (B)</t>
    </r>
  </si>
  <si>
    <t>Notar como 1º vêm sempre os B's</t>
  </si>
  <si>
    <t>FA1</t>
  </si>
  <si>
    <t>FA2</t>
  </si>
  <si>
    <t>FA3</t>
  </si>
  <si>
    <t>FB1</t>
  </si>
  <si>
    <t>FB2</t>
  </si>
  <si>
    <t>FB3</t>
  </si>
  <si>
    <t>FC1</t>
  </si>
  <si>
    <t>FC2</t>
  </si>
  <si>
    <t>FC3</t>
  </si>
  <si>
    <t>FD1</t>
  </si>
  <si>
    <t>FD2</t>
  </si>
  <si>
    <t>FD3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</si>
</sst>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perscript"/>
      <sz val="10"/>
      <name val="Arial"/>
      <family val="2"/>
    </font>
    <font>
      <vertAlign val="subscript"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2"/>
      <name val="Calibri"/>
      <family val="2"/>
      <scheme val="minor"/>
    </font>
    <font>
      <u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u/>
      <sz val="10"/>
      <name val="Arial"/>
      <family val="2"/>
    </font>
    <font>
      <sz val="11"/>
      <color rgb="FFC00000"/>
      <name val="Calibri"/>
      <family val="2"/>
      <scheme val="minor"/>
    </font>
    <font>
      <sz val="10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4E59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2E49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4BD97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969696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C4E59F"/>
        <bgColor rgb="FF000000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10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0" fillId="2" borderId="0" xfId="0" applyFill="1"/>
    <xf numFmtId="0" fontId="1" fillId="2" borderId="0" xfId="0" applyFont="1" applyFill="1" applyAlignment="1">
      <alignment horizontal="right"/>
    </xf>
    <xf numFmtId="0" fontId="0" fillId="3" borderId="0" xfId="0" applyFill="1"/>
    <xf numFmtId="0" fontId="1" fillId="3" borderId="0" xfId="0" applyFont="1" applyFill="1" applyAlignment="1">
      <alignment horizontal="right"/>
    </xf>
    <xf numFmtId="0" fontId="0" fillId="3" borderId="0" xfId="0" applyFill="1" applyBorder="1"/>
    <xf numFmtId="0" fontId="0" fillId="0" borderId="0" xfId="0" applyFill="1"/>
    <xf numFmtId="0" fontId="1" fillId="2" borderId="0" xfId="0" applyFont="1" applyFill="1" applyAlignment="1">
      <alignment horizontal="center"/>
    </xf>
    <xf numFmtId="11" fontId="0" fillId="0" borderId="0" xfId="0" applyNumberFormat="1"/>
    <xf numFmtId="0" fontId="3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4" borderId="0" xfId="0" applyNumberFormat="1" applyFill="1" applyAlignment="1">
      <alignment horizontal="center"/>
    </xf>
    <xf numFmtId="11" fontId="0" fillId="4" borderId="0" xfId="0" applyNumberForma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NumberForma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1" fillId="9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3" fillId="9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3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9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0" fontId="0" fillId="10" borderId="0" xfId="0" applyFill="1" applyAlignment="1">
      <alignment horizontal="center"/>
    </xf>
    <xf numFmtId="0" fontId="9" fillId="11" borderId="0" xfId="0" applyFont="1" applyFill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4" fillId="0" borderId="0" xfId="1" applyFont="1"/>
    <xf numFmtId="0" fontId="10" fillId="11" borderId="0" xfId="0" applyFont="1" applyFill="1" applyAlignment="1">
      <alignment horizontal="center"/>
    </xf>
    <xf numFmtId="0" fontId="25" fillId="0" borderId="0" xfId="0" applyFont="1"/>
    <xf numFmtId="0" fontId="0" fillId="0" borderId="0" xfId="0" applyAlignment="1"/>
    <xf numFmtId="0" fontId="0" fillId="12" borderId="0" xfId="0" applyFill="1" applyAlignment="1">
      <alignment horizontal="center"/>
    </xf>
    <xf numFmtId="0" fontId="0" fillId="12" borderId="0" xfId="0" quotePrefix="1" applyFill="1" applyAlignment="1">
      <alignment horizontal="center"/>
    </xf>
    <xf numFmtId="0" fontId="0" fillId="13" borderId="0" xfId="0" applyFill="1" applyAlignment="1">
      <alignment horizontal="center"/>
    </xf>
    <xf numFmtId="0" fontId="27" fillId="0" borderId="0" xfId="0" applyFont="1"/>
    <xf numFmtId="0" fontId="19" fillId="15" borderId="0" xfId="0" applyFont="1" applyFill="1" applyBorder="1" applyAlignment="1">
      <alignment horizontal="center"/>
    </xf>
    <xf numFmtId="0" fontId="0" fillId="16" borderId="0" xfId="0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19" fillId="15" borderId="0" xfId="0" quotePrefix="1" applyFont="1" applyFill="1" applyBorder="1" applyAlignment="1">
      <alignment horizontal="center"/>
    </xf>
    <xf numFmtId="0" fontId="0" fillId="17" borderId="0" xfId="0" applyFill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17" borderId="0" xfId="0" quotePrefix="1" applyFill="1" applyBorder="1" applyAlignment="1">
      <alignment horizontal="center"/>
    </xf>
    <xf numFmtId="0" fontId="0" fillId="18" borderId="0" xfId="0" applyFill="1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18" borderId="2" xfId="0" applyFill="1" applyBorder="1" applyAlignment="1">
      <alignment horizontal="center"/>
    </xf>
    <xf numFmtId="0" fontId="0" fillId="19" borderId="2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0" fillId="18" borderId="2" xfId="0" quotePrefix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0" fontId="19" fillId="15" borderId="0" xfId="0" quotePrefix="1" applyFont="1" applyFill="1" applyAlignment="1">
      <alignment horizontal="center"/>
    </xf>
    <xf numFmtId="0" fontId="0" fillId="16" borderId="0" xfId="0" applyFill="1" applyAlignment="1">
      <alignment horizontal="center"/>
    </xf>
    <xf numFmtId="0" fontId="19" fillId="15" borderId="0" xfId="0" applyFont="1" applyFill="1" applyAlignment="1">
      <alignment horizontal="center"/>
    </xf>
    <xf numFmtId="0" fontId="0" fillId="17" borderId="0" xfId="0" quotePrefix="1" applyFill="1" applyAlignment="1">
      <alignment horizontal="center"/>
    </xf>
    <xf numFmtId="0" fontId="0" fillId="18" borderId="1" xfId="0" quotePrefix="1" applyFill="1" applyBorder="1" applyAlignment="1">
      <alignment horizontal="center"/>
    </xf>
    <xf numFmtId="0" fontId="0" fillId="17" borderId="0" xfId="0" applyFill="1" applyAlignment="1">
      <alignment horizontal="center"/>
    </xf>
    <xf numFmtId="0" fontId="0" fillId="18" borderId="0" xfId="0" quotePrefix="1" applyFill="1" applyAlignment="1">
      <alignment horizontal="center"/>
    </xf>
    <xf numFmtId="0" fontId="0" fillId="18" borderId="0" xfId="0" applyFill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9" borderId="0" xfId="0" applyFill="1" applyAlignment="1">
      <alignment horizontal="center"/>
    </xf>
    <xf numFmtId="1" fontId="0" fillId="4" borderId="0" xfId="0" applyNumberFormat="1" applyFill="1" applyBorder="1" applyAlignment="1">
      <alignment horizontal="center"/>
    </xf>
    <xf numFmtId="1" fontId="3" fillId="8" borderId="0" xfId="0" applyNumberFormat="1" applyFont="1" applyFill="1" applyAlignment="1">
      <alignment horizontal="center"/>
    </xf>
    <xf numFmtId="1" fontId="0" fillId="6" borderId="0" xfId="0" applyNumberFormat="1" applyFill="1" applyAlignment="1">
      <alignment horizontal="center"/>
    </xf>
    <xf numFmtId="1" fontId="0" fillId="6" borderId="0" xfId="0" applyNumberFormat="1" applyFill="1" applyBorder="1" applyAlignment="1">
      <alignment horizontal="center"/>
    </xf>
    <xf numFmtId="1" fontId="3" fillId="8" borderId="0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" fontId="0" fillId="10" borderId="0" xfId="0" applyNumberFormat="1" applyFill="1" applyAlignment="1">
      <alignment horizontal="center"/>
    </xf>
    <xf numFmtId="0" fontId="3" fillId="0" borderId="0" xfId="0" quotePrefix="1" applyFont="1"/>
    <xf numFmtId="0" fontId="28" fillId="20" borderId="0" xfId="0" applyFont="1" applyFill="1" applyAlignment="1">
      <alignment horizontal="center"/>
    </xf>
    <xf numFmtId="0" fontId="1" fillId="21" borderId="0" xfId="0" applyFont="1" applyFill="1"/>
    <xf numFmtId="0" fontId="0" fillId="21" borderId="0" xfId="0" applyFill="1"/>
    <xf numFmtId="0" fontId="1" fillId="21" borderId="0" xfId="0" applyFont="1" applyFill="1" applyAlignment="1">
      <alignment horizontal="right"/>
    </xf>
    <xf numFmtId="0" fontId="29" fillId="0" borderId="0" xfId="0" applyFont="1"/>
    <xf numFmtId="0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7" borderId="0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4" fillId="0" borderId="2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12" fillId="22" borderId="0" xfId="0" applyFont="1" applyFill="1" applyBorder="1" applyAlignment="1">
      <alignment horizontal="center"/>
    </xf>
    <xf numFmtId="0" fontId="12" fillId="23" borderId="0" xfId="0" applyNumberFormat="1" applyFont="1" applyFill="1" applyBorder="1" applyAlignment="1">
      <alignment horizontal="center"/>
    </xf>
    <xf numFmtId="0" fontId="4" fillId="22" borderId="0" xfId="0" applyFont="1" applyFill="1" applyBorder="1" applyAlignment="1">
      <alignment horizontal="center"/>
    </xf>
    <xf numFmtId="0" fontId="12" fillId="24" borderId="0" xfId="0" applyFont="1" applyFill="1" applyBorder="1" applyAlignment="1">
      <alignment horizontal="center"/>
    </xf>
    <xf numFmtId="11" fontId="12" fillId="25" borderId="0" xfId="0" applyNumberFormat="1" applyFont="1" applyFill="1" applyBorder="1" applyAlignment="1">
      <alignment horizontal="center"/>
    </xf>
    <xf numFmtId="11" fontId="12" fillId="26" borderId="0" xfId="0" applyNumberFormat="1" applyFont="1" applyFill="1" applyBorder="1" applyAlignment="1">
      <alignment horizontal="center"/>
    </xf>
    <xf numFmtId="11" fontId="12" fillId="0" borderId="0" xfId="0" applyNumberFormat="1" applyFont="1" applyFill="1" applyBorder="1" applyAlignment="1">
      <alignment horizontal="center"/>
    </xf>
    <xf numFmtId="0" fontId="12" fillId="26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center"/>
    </xf>
  </cellXfs>
  <cellStyles count="2">
    <cellStyle name="Hiperligação" xfId="1" builtinId="8"/>
    <cellStyle name="Normal" xfId="0" builtinId="0"/>
  </cellStyles>
  <dxfs count="0"/>
  <tableStyles count="0" defaultTableStyle="TableStyleMedium9" defaultPivotStyle="PivotStyleLight16"/>
  <colors>
    <mruColors>
      <color rgb="FF9FD6FF"/>
      <color rgb="FFC4E59F"/>
      <color rgb="FF6C060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12</xdr:col>
      <xdr:colOff>333375</xdr:colOff>
      <xdr:row>16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9782175" cy="226695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0</xdr:col>
      <xdr:colOff>19050</xdr:colOff>
      <xdr:row>92</xdr:row>
      <xdr:rowOff>123825</xdr:rowOff>
    </xdr:from>
    <xdr:to>
      <xdr:col>15</xdr:col>
      <xdr:colOff>438150</xdr:colOff>
      <xdr:row>95</xdr:row>
      <xdr:rowOff>85725</xdr:rowOff>
    </xdr:to>
    <xdr:sp macro="" textlink="">
      <xdr:nvSpPr>
        <xdr:cNvPr id="2" name="CaixaDeTexto 1"/>
        <xdr:cNvSpPr txBox="1"/>
      </xdr:nvSpPr>
      <xdr:spPr>
        <a:xfrm>
          <a:off x="19050" y="14363700"/>
          <a:ext cx="11734800" cy="447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Sabendo qe Fext = Fsol + Freac, e sendo as Fsol dadas, é necessário calcular Fext. Estas podem ser tiradas da fórmula em 3.1. Por sua vez para determinar as Fext é preciso saber a matriz rigidez global (k</a:t>
          </a:r>
          <a:r>
            <a:rPr lang="pt-PT" sz="1100" baseline="-25000"/>
            <a:t>G</a:t>
          </a:r>
          <a:r>
            <a:rPr lang="pt-PT" sz="1100"/>
            <a:t>) e o vetor de deslocamentos (d). </a:t>
          </a:r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matriz rigidez tem de ser calculada primeiro que o vetor deslocamentos porqe para se obter este é preciso saber essa matriz</a:t>
          </a:r>
          <a:r>
            <a:rPr lang="pt-PT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(e o vetor Fsol, mas esse já é dado).</a:t>
          </a:r>
          <a:endParaRPr lang="pt-PT" sz="1100"/>
        </a:p>
      </xdr:txBody>
    </xdr:sp>
    <xdr:clientData/>
  </xdr:twoCellAnchor>
  <xdr:twoCellAnchor>
    <xdr:from>
      <xdr:col>7</xdr:col>
      <xdr:colOff>533400</xdr:colOff>
      <xdr:row>28</xdr:row>
      <xdr:rowOff>142875</xdr:rowOff>
    </xdr:from>
    <xdr:to>
      <xdr:col>9</xdr:col>
      <xdr:colOff>9525</xdr:colOff>
      <xdr:row>35</xdr:row>
      <xdr:rowOff>57150</xdr:rowOff>
    </xdr:to>
    <xdr:cxnSp macro="">
      <xdr:nvCxnSpPr>
        <xdr:cNvPr id="4" name="Conexão recta unidireccional 3"/>
        <xdr:cNvCxnSpPr/>
      </xdr:nvCxnSpPr>
      <xdr:spPr>
        <a:xfrm flipV="1">
          <a:off x="6019800" y="4676775"/>
          <a:ext cx="1104900" cy="1047750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571500</xdr:colOff>
      <xdr:row>29</xdr:row>
      <xdr:rowOff>0</xdr:rowOff>
    </xdr:from>
    <xdr:to>
      <xdr:col>9</xdr:col>
      <xdr:colOff>28575</xdr:colOff>
      <xdr:row>34</xdr:row>
      <xdr:rowOff>28575</xdr:rowOff>
    </xdr:to>
    <xdr:cxnSp macro="">
      <xdr:nvCxnSpPr>
        <xdr:cNvPr id="6" name="Conexão recta unidireccional 5"/>
        <xdr:cNvCxnSpPr/>
      </xdr:nvCxnSpPr>
      <xdr:spPr>
        <a:xfrm flipV="1">
          <a:off x="1181100" y="4695825"/>
          <a:ext cx="5962650" cy="838200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28575</xdr:colOff>
      <xdr:row>28</xdr:row>
      <xdr:rowOff>123825</xdr:rowOff>
    </xdr:from>
    <xdr:to>
      <xdr:col>9</xdr:col>
      <xdr:colOff>390525</xdr:colOff>
      <xdr:row>34</xdr:row>
      <xdr:rowOff>19050</xdr:rowOff>
    </xdr:to>
    <xdr:cxnSp macro="">
      <xdr:nvCxnSpPr>
        <xdr:cNvPr id="7" name="Conexão recta unidireccional 6"/>
        <xdr:cNvCxnSpPr/>
      </xdr:nvCxnSpPr>
      <xdr:spPr>
        <a:xfrm flipH="1" flipV="1">
          <a:off x="7143750" y="4657725"/>
          <a:ext cx="361950" cy="866775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333375</xdr:colOff>
      <xdr:row>57</xdr:row>
      <xdr:rowOff>38100</xdr:rowOff>
    </xdr:from>
    <xdr:to>
      <xdr:col>17</xdr:col>
      <xdr:colOff>171450</xdr:colOff>
      <xdr:row>61</xdr:row>
      <xdr:rowOff>76200</xdr:rowOff>
    </xdr:to>
    <xdr:sp macro="" textlink="">
      <xdr:nvSpPr>
        <xdr:cNvPr id="13" name="CaixaDeTexto 12"/>
        <xdr:cNvSpPr txBox="1"/>
      </xdr:nvSpPr>
      <xdr:spPr>
        <a:xfrm>
          <a:off x="11144250" y="9267825"/>
          <a:ext cx="1828800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Aqui a ordem não importa, desde que se seja coerente com estes</a:t>
          </a:r>
        </a:p>
      </xdr:txBody>
    </xdr:sp>
    <xdr:clientData/>
  </xdr:twoCellAnchor>
  <xdr:twoCellAnchor>
    <xdr:from>
      <xdr:col>11</xdr:col>
      <xdr:colOff>628650</xdr:colOff>
      <xdr:row>61</xdr:row>
      <xdr:rowOff>0</xdr:rowOff>
    </xdr:from>
    <xdr:to>
      <xdr:col>15</xdr:col>
      <xdr:colOff>381000</xdr:colOff>
      <xdr:row>73</xdr:row>
      <xdr:rowOff>76200</xdr:rowOff>
    </xdr:to>
    <xdr:cxnSp macro="">
      <xdr:nvCxnSpPr>
        <xdr:cNvPr id="15" name="Conexão recta unidireccional 14"/>
        <xdr:cNvCxnSpPr/>
      </xdr:nvCxnSpPr>
      <xdr:spPr>
        <a:xfrm flipH="1">
          <a:off x="9239250" y="9877425"/>
          <a:ext cx="2457450" cy="2019300"/>
        </a:xfrm>
        <a:prstGeom prst="straightConnector1">
          <a:avLst/>
        </a:prstGeom>
        <a:ln>
          <a:solidFill>
            <a:srgbClr val="0070C0"/>
          </a:solidFill>
          <a:headEnd type="none" w="med" len="med"/>
          <a:tailEnd type="triangl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638175</xdr:colOff>
      <xdr:row>60</xdr:row>
      <xdr:rowOff>142875</xdr:rowOff>
    </xdr:from>
    <xdr:to>
      <xdr:col>15</xdr:col>
      <xdr:colOff>419100</xdr:colOff>
      <xdr:row>72</xdr:row>
      <xdr:rowOff>28575</xdr:rowOff>
    </xdr:to>
    <xdr:cxnSp macro="">
      <xdr:nvCxnSpPr>
        <xdr:cNvPr id="17" name="Conexão recta unidireccional 16"/>
        <xdr:cNvCxnSpPr/>
      </xdr:nvCxnSpPr>
      <xdr:spPr>
        <a:xfrm flipH="1">
          <a:off x="1885950" y="9858375"/>
          <a:ext cx="9848850" cy="1828800"/>
        </a:xfrm>
        <a:prstGeom prst="straightConnector1">
          <a:avLst/>
        </a:prstGeom>
        <a:ln>
          <a:solidFill>
            <a:srgbClr val="0070C0"/>
          </a:solidFill>
          <a:headEnd type="none" w="med" len="med"/>
          <a:tailEnd type="triangl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704850</xdr:colOff>
      <xdr:row>60</xdr:row>
      <xdr:rowOff>142875</xdr:rowOff>
    </xdr:from>
    <xdr:to>
      <xdr:col>15</xdr:col>
      <xdr:colOff>438150</xdr:colOff>
      <xdr:row>73</xdr:row>
      <xdr:rowOff>19050</xdr:rowOff>
    </xdr:to>
    <xdr:cxnSp macro="">
      <xdr:nvCxnSpPr>
        <xdr:cNvPr id="19" name="Conexão recta unidireccional 18"/>
        <xdr:cNvCxnSpPr/>
      </xdr:nvCxnSpPr>
      <xdr:spPr>
        <a:xfrm flipH="1">
          <a:off x="5295900" y="9858375"/>
          <a:ext cx="6457950" cy="1981200"/>
        </a:xfrm>
        <a:prstGeom prst="straightConnector1">
          <a:avLst/>
        </a:prstGeom>
        <a:ln>
          <a:solidFill>
            <a:srgbClr val="0070C0"/>
          </a:solidFill>
          <a:headEnd type="none" w="med" len="med"/>
          <a:tailEnd type="triangl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161925</xdr:colOff>
      <xdr:row>68</xdr:row>
      <xdr:rowOff>9525</xdr:rowOff>
    </xdr:from>
    <xdr:to>
      <xdr:col>11</xdr:col>
      <xdr:colOff>638175</xdr:colOff>
      <xdr:row>80</xdr:row>
      <xdr:rowOff>85725</xdr:rowOff>
    </xdr:to>
    <xdr:sp macro="" textlink="">
      <xdr:nvSpPr>
        <xdr:cNvPr id="24" name="Rectângulo arredondado 23"/>
        <xdr:cNvSpPr/>
      </xdr:nvSpPr>
      <xdr:spPr>
        <a:xfrm>
          <a:off x="7962900" y="11020425"/>
          <a:ext cx="476250" cy="2019300"/>
        </a:xfrm>
        <a:prstGeom prst="roundRect">
          <a:avLst/>
        </a:prstGeom>
        <a:noFill/>
        <a:ln w="12700"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161925</xdr:colOff>
      <xdr:row>67</xdr:row>
      <xdr:rowOff>152400</xdr:rowOff>
    </xdr:from>
    <xdr:to>
      <xdr:col>2</xdr:col>
      <xdr:colOff>638175</xdr:colOff>
      <xdr:row>80</xdr:row>
      <xdr:rowOff>66675</xdr:rowOff>
    </xdr:to>
    <xdr:sp macro="" textlink="">
      <xdr:nvSpPr>
        <xdr:cNvPr id="26" name="Rectângulo arredondado 25"/>
        <xdr:cNvSpPr/>
      </xdr:nvSpPr>
      <xdr:spPr>
        <a:xfrm>
          <a:off x="1409700" y="11001375"/>
          <a:ext cx="476250" cy="2019300"/>
        </a:xfrm>
        <a:prstGeom prst="roundRect">
          <a:avLst/>
        </a:prstGeom>
        <a:noFill/>
        <a:ln w="12700"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95250</xdr:colOff>
      <xdr:row>52</xdr:row>
      <xdr:rowOff>123825</xdr:rowOff>
    </xdr:from>
    <xdr:to>
      <xdr:col>13</xdr:col>
      <xdr:colOff>571500</xdr:colOff>
      <xdr:row>65</xdr:row>
      <xdr:rowOff>38100</xdr:rowOff>
    </xdr:to>
    <xdr:sp macro="" textlink="">
      <xdr:nvSpPr>
        <xdr:cNvPr id="29" name="Rectângulo arredondado 28"/>
        <xdr:cNvSpPr/>
      </xdr:nvSpPr>
      <xdr:spPr>
        <a:xfrm>
          <a:off x="10229850" y="8543925"/>
          <a:ext cx="476250" cy="2019300"/>
        </a:xfrm>
        <a:prstGeom prst="roundRect">
          <a:avLst/>
        </a:prstGeom>
        <a:noFill/>
        <a:ln w="12700"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19050</xdr:colOff>
      <xdr:row>51</xdr:row>
      <xdr:rowOff>152400</xdr:rowOff>
    </xdr:from>
    <xdr:to>
      <xdr:col>12</xdr:col>
      <xdr:colOff>609600</xdr:colOff>
      <xdr:row>53</xdr:row>
      <xdr:rowOff>19050</xdr:rowOff>
    </xdr:to>
    <xdr:sp macro="" textlink="">
      <xdr:nvSpPr>
        <xdr:cNvPr id="30" name="Rectângulo arredondado 29"/>
        <xdr:cNvSpPr/>
      </xdr:nvSpPr>
      <xdr:spPr>
        <a:xfrm>
          <a:off x="628650" y="8410575"/>
          <a:ext cx="9429750" cy="190500"/>
        </a:xfrm>
        <a:prstGeom prst="roundRect">
          <a:avLst/>
        </a:prstGeom>
        <a:noFill/>
        <a:ln w="12700"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533400</xdr:colOff>
      <xdr:row>55</xdr:row>
      <xdr:rowOff>152400</xdr:rowOff>
    </xdr:from>
    <xdr:to>
      <xdr:col>14</xdr:col>
      <xdr:colOff>371475</xdr:colOff>
      <xdr:row>57</xdr:row>
      <xdr:rowOff>152400</xdr:rowOff>
    </xdr:to>
    <xdr:cxnSp macro="">
      <xdr:nvCxnSpPr>
        <xdr:cNvPr id="31" name="Conexão recta unidireccional 30"/>
        <xdr:cNvCxnSpPr/>
      </xdr:nvCxnSpPr>
      <xdr:spPr>
        <a:xfrm flipH="1" flipV="1">
          <a:off x="10668000" y="9058275"/>
          <a:ext cx="514350" cy="323850"/>
        </a:xfrm>
        <a:prstGeom prst="straightConnector1">
          <a:avLst/>
        </a:prstGeom>
        <a:ln>
          <a:solidFill>
            <a:srgbClr val="0070C0"/>
          </a:solidFill>
          <a:headEnd type="none" w="med" len="med"/>
          <a:tailEnd type="triangl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609600</xdr:colOff>
      <xdr:row>52</xdr:row>
      <xdr:rowOff>85725</xdr:rowOff>
    </xdr:from>
    <xdr:to>
      <xdr:col>14</xdr:col>
      <xdr:colOff>409575</xdr:colOff>
      <xdr:row>57</xdr:row>
      <xdr:rowOff>152400</xdr:rowOff>
    </xdr:to>
    <xdr:cxnSp macro="">
      <xdr:nvCxnSpPr>
        <xdr:cNvPr id="34" name="Conexão recta unidireccional 33"/>
        <xdr:cNvCxnSpPr>
          <a:endCxn id="30" idx="3"/>
        </xdr:cNvCxnSpPr>
      </xdr:nvCxnSpPr>
      <xdr:spPr>
        <a:xfrm flipH="1" flipV="1">
          <a:off x="10058400" y="8505825"/>
          <a:ext cx="1162050" cy="876300"/>
        </a:xfrm>
        <a:prstGeom prst="straightConnector1">
          <a:avLst/>
        </a:prstGeom>
        <a:ln>
          <a:solidFill>
            <a:srgbClr val="0070C0"/>
          </a:solidFill>
          <a:headEnd type="none" w="med" len="med"/>
          <a:tailEnd type="triangl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219075</xdr:colOff>
      <xdr:row>68</xdr:row>
      <xdr:rowOff>9525</xdr:rowOff>
    </xdr:from>
    <xdr:to>
      <xdr:col>6</xdr:col>
      <xdr:colOff>695325</xdr:colOff>
      <xdr:row>80</xdr:row>
      <xdr:rowOff>85725</xdr:rowOff>
    </xdr:to>
    <xdr:sp macro="" textlink="">
      <xdr:nvSpPr>
        <xdr:cNvPr id="37" name="Rectângulo arredondado 36"/>
        <xdr:cNvSpPr/>
      </xdr:nvSpPr>
      <xdr:spPr>
        <a:xfrm>
          <a:off x="4810125" y="11020425"/>
          <a:ext cx="476250" cy="2019300"/>
        </a:xfrm>
        <a:prstGeom prst="roundRect">
          <a:avLst/>
        </a:prstGeom>
        <a:noFill/>
        <a:ln w="12700"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0</xdr:colOff>
      <xdr:row>81</xdr:row>
      <xdr:rowOff>66675</xdr:rowOff>
    </xdr:from>
    <xdr:to>
      <xdr:col>4</xdr:col>
      <xdr:colOff>714375</xdr:colOff>
      <xdr:row>86</xdr:row>
      <xdr:rowOff>95250</xdr:rowOff>
    </xdr:to>
    <xdr:sp macro="" textlink="">
      <xdr:nvSpPr>
        <xdr:cNvPr id="40" name="CaixaDeTexto 39"/>
        <xdr:cNvSpPr txBox="1"/>
      </xdr:nvSpPr>
      <xdr:spPr>
        <a:xfrm>
          <a:off x="0" y="13182600"/>
          <a:ext cx="3467100" cy="83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A colocação das forças no vetor solicitação é de acordo com o referencial global (ver img na pág. rascunho). Neste caso são todas aplicadas nos nós (forças</a:t>
          </a:r>
          <a:r>
            <a:rPr lang="pt-PT" sz="1100" baseline="0"/>
            <a:t> nodais) </a:t>
          </a:r>
          <a:r>
            <a:rPr lang="pt-PT" sz="1100"/>
            <a:t>por isso entram diretamente</a:t>
          </a:r>
          <a:r>
            <a:rPr lang="pt-PT" sz="1100" baseline="0"/>
            <a:t> no vetor.</a:t>
          </a:r>
          <a:endParaRPr lang="pt-PT" sz="1100"/>
        </a:p>
        <a:p>
          <a:endParaRPr lang="pt-P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600075</xdr:colOff>
      <xdr:row>12</xdr:row>
      <xdr:rowOff>219075</xdr:rowOff>
    </xdr:from>
    <xdr:to>
      <xdr:col>30</xdr:col>
      <xdr:colOff>9525</xdr:colOff>
      <xdr:row>19</xdr:row>
      <xdr:rowOff>9525</xdr:rowOff>
    </xdr:to>
    <xdr:sp macro="" textlink="">
      <xdr:nvSpPr>
        <xdr:cNvPr id="3" name="Double Bracket 24"/>
        <xdr:cNvSpPr/>
      </xdr:nvSpPr>
      <xdr:spPr>
        <a:xfrm>
          <a:off x="15840075" y="3533775"/>
          <a:ext cx="3676650" cy="1104900"/>
        </a:xfrm>
        <a:prstGeom prst="bracketPair">
          <a:avLst>
            <a:gd name="adj" fmla="val 11905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22</xdr:col>
      <xdr:colOff>361950</xdr:colOff>
      <xdr:row>11</xdr:row>
      <xdr:rowOff>142875</xdr:rowOff>
    </xdr:from>
    <xdr:to>
      <xdr:col>23</xdr:col>
      <xdr:colOff>600075</xdr:colOff>
      <xdr:row>21</xdr:row>
      <xdr:rowOff>85725</xdr:rowOff>
    </xdr:to>
    <xdr:cxnSp macro="">
      <xdr:nvCxnSpPr>
        <xdr:cNvPr id="5" name="Conexão recta unidireccional 4"/>
        <xdr:cNvCxnSpPr/>
      </xdr:nvCxnSpPr>
      <xdr:spPr>
        <a:xfrm flipH="1" flipV="1">
          <a:off x="15192375" y="2143125"/>
          <a:ext cx="857250" cy="177165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495301</xdr:colOff>
      <xdr:row>25</xdr:row>
      <xdr:rowOff>4403</xdr:rowOff>
    </xdr:from>
    <xdr:to>
      <xdr:col>31</xdr:col>
      <xdr:colOff>447673</xdr:colOff>
      <xdr:row>36</xdr:row>
      <xdr:rowOff>62271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40201" y="4652603"/>
          <a:ext cx="4829172" cy="19438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udomec.info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5"/>
  <sheetViews>
    <sheetView topLeftCell="A57" zoomScaleNormal="100" workbookViewId="0">
      <selection activeCell="I78" sqref="I78"/>
    </sheetView>
  </sheetViews>
  <sheetFormatPr defaultRowHeight="12.75" x14ac:dyDescent="0.2"/>
  <cols>
    <col min="2" max="2" width="9.5703125" customWidth="1"/>
    <col min="3" max="3" width="12.28515625" bestFit="1" customWidth="1"/>
    <col min="4" max="4" width="10.28515625" bestFit="1" customWidth="1"/>
    <col min="5" max="5" width="12.5703125" bestFit="1" customWidth="1"/>
    <col min="6" max="6" width="15" customWidth="1"/>
    <col min="7" max="7" width="13.42578125" bestFit="1" customWidth="1"/>
    <col min="8" max="8" width="12.140625" bestFit="1" customWidth="1"/>
    <col min="9" max="9" width="12.28515625" bestFit="1" customWidth="1"/>
    <col min="10" max="10" width="10.28515625" bestFit="1" customWidth="1"/>
    <col min="11" max="11" width="12.140625" bestFit="1" customWidth="1"/>
    <col min="12" max="12" width="12.5703125" bestFit="1" customWidth="1"/>
    <col min="13" max="13" width="10.28515625" bestFit="1" customWidth="1"/>
    <col min="14" max="14" width="10.140625" bestFit="1" customWidth="1"/>
    <col min="15" max="15" width="7.5703125" bestFit="1" customWidth="1"/>
    <col min="17" max="17" width="13.140625" bestFit="1" customWidth="1"/>
    <col min="18" max="18" width="12.42578125" bestFit="1" customWidth="1"/>
    <col min="19" max="22" width="13.140625" bestFit="1" customWidth="1"/>
    <col min="23" max="23" width="12.42578125" bestFit="1" customWidth="1"/>
    <col min="24" max="24" width="13.28515625" bestFit="1" customWidth="1"/>
    <col min="25" max="26" width="13.140625" bestFit="1" customWidth="1"/>
    <col min="27" max="27" width="3.140625" customWidth="1"/>
    <col min="28" max="29" width="13.28515625" bestFit="1" customWidth="1"/>
    <col min="30" max="30" width="9.5703125" bestFit="1" customWidth="1"/>
    <col min="31" max="31" width="12.5703125" bestFit="1" customWidth="1"/>
    <col min="32" max="32" width="13.28515625" bestFit="1" customWidth="1"/>
    <col min="33" max="33" width="9.5703125" bestFit="1" customWidth="1"/>
    <col min="34" max="34" width="2.5703125" customWidth="1"/>
  </cols>
  <sheetData>
    <row r="1" spans="1:16" s="1" customFormat="1" x14ac:dyDescent="0.2">
      <c r="A1" s="88" t="s">
        <v>8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</row>
    <row r="2" spans="1:16" s="1" customFormat="1" x14ac:dyDescent="0.2">
      <c r="A2" s="2" t="s">
        <v>0</v>
      </c>
      <c r="B2" s="89" t="s">
        <v>37</v>
      </c>
      <c r="C2" s="89"/>
      <c r="D2" s="89"/>
      <c r="E2" s="89"/>
      <c r="F2" s="89"/>
      <c r="G2" s="89"/>
      <c r="H2" s="89"/>
      <c r="I2" s="89"/>
      <c r="J2" s="90"/>
      <c r="K2" s="90"/>
      <c r="L2" s="90"/>
      <c r="M2" s="2" t="s">
        <v>1</v>
      </c>
      <c r="N2" s="89">
        <v>200500445</v>
      </c>
      <c r="O2" s="89"/>
      <c r="P2" s="89"/>
    </row>
    <row r="17" spans="1:15" x14ac:dyDescent="0.2">
      <c r="A17" s="91" t="s">
        <v>5</v>
      </c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</row>
    <row r="18" spans="1:15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 spans="1:15" x14ac:dyDescent="0.2">
      <c r="A19" s="3"/>
      <c r="B19" s="73">
        <f>Rascunho!D5</f>
        <v>70726666.666666672</v>
      </c>
      <c r="C19" s="73">
        <f>Rascunho!E5</f>
        <v>0</v>
      </c>
      <c r="D19" s="73">
        <f>Rascunho!F5</f>
        <v>0</v>
      </c>
      <c r="E19" s="77">
        <f>Rascunho!G5</f>
        <v>-70726666.666666672</v>
      </c>
      <c r="F19" s="77">
        <f>Rascunho!H5</f>
        <v>0</v>
      </c>
      <c r="G19" s="77">
        <f>Rascunho!I5</f>
        <v>0</v>
      </c>
      <c r="H19" s="3"/>
      <c r="I19" s="73">
        <f>Rascunho!D22</f>
        <v>70726666.666666672</v>
      </c>
      <c r="J19" s="73">
        <f>Rascunho!E22</f>
        <v>0</v>
      </c>
      <c r="K19" s="73">
        <f>Rascunho!F22</f>
        <v>0</v>
      </c>
      <c r="L19" s="77">
        <f>Rascunho!G22</f>
        <v>-70726666.666666672</v>
      </c>
      <c r="M19" s="77">
        <f>Rascunho!H22</f>
        <v>0</v>
      </c>
      <c r="N19" s="77">
        <f>Rascunho!I22</f>
        <v>0</v>
      </c>
      <c r="O19" s="3"/>
    </row>
    <row r="20" spans="1:15" x14ac:dyDescent="0.2">
      <c r="A20" s="3"/>
      <c r="B20" s="73">
        <f>Rascunho!D6</f>
        <v>0</v>
      </c>
      <c r="C20" s="73">
        <f>Rascunho!E6</f>
        <v>291146.66666666669</v>
      </c>
      <c r="D20" s="73">
        <f>Rascunho!F6</f>
        <v>436720</v>
      </c>
      <c r="E20" s="77">
        <f>Rascunho!G6</f>
        <v>0</v>
      </c>
      <c r="F20" s="77">
        <f>Rascunho!H6</f>
        <v>-291146.66666666669</v>
      </c>
      <c r="G20" s="77">
        <f>Rascunho!I6</f>
        <v>436720</v>
      </c>
      <c r="H20" s="3"/>
      <c r="I20" s="73">
        <f>Rascunho!D23</f>
        <v>0</v>
      </c>
      <c r="J20" s="73">
        <f>Rascunho!E23</f>
        <v>291146.66666666669</v>
      </c>
      <c r="K20" s="73">
        <f>Rascunho!F23</f>
        <v>436720</v>
      </c>
      <c r="L20" s="77">
        <f>Rascunho!G23</f>
        <v>0</v>
      </c>
      <c r="M20" s="77">
        <f>Rascunho!H23</f>
        <v>-291146.66666666669</v>
      </c>
      <c r="N20" s="77">
        <f>Rascunho!I23</f>
        <v>436720</v>
      </c>
      <c r="O20" s="3"/>
    </row>
    <row r="21" spans="1:15" x14ac:dyDescent="0.2">
      <c r="A21" s="4" t="s">
        <v>2</v>
      </c>
      <c r="B21" s="73">
        <f>Rascunho!D7</f>
        <v>0</v>
      </c>
      <c r="C21" s="73">
        <f>Rascunho!E7</f>
        <v>436720</v>
      </c>
      <c r="D21" s="73">
        <f>Rascunho!F7</f>
        <v>873440</v>
      </c>
      <c r="E21" s="77">
        <f>Rascunho!G7</f>
        <v>0</v>
      </c>
      <c r="F21" s="77">
        <f>Rascunho!H7</f>
        <v>-436720</v>
      </c>
      <c r="G21" s="77">
        <f>Rascunho!I7</f>
        <v>436720</v>
      </c>
      <c r="H21" s="4" t="s">
        <v>3</v>
      </c>
      <c r="I21" s="73">
        <f>Rascunho!D24</f>
        <v>0</v>
      </c>
      <c r="J21" s="73">
        <f>Rascunho!E24</f>
        <v>436720</v>
      </c>
      <c r="K21" s="73">
        <f>Rascunho!F24</f>
        <v>873440</v>
      </c>
      <c r="L21" s="77">
        <f>Rascunho!G24</f>
        <v>0</v>
      </c>
      <c r="M21" s="77">
        <f>Rascunho!H24</f>
        <v>-436720</v>
      </c>
      <c r="N21" s="77">
        <f>Rascunho!I24</f>
        <v>436720</v>
      </c>
      <c r="O21" s="3"/>
    </row>
    <row r="22" spans="1:15" x14ac:dyDescent="0.2">
      <c r="A22" s="3"/>
      <c r="B22" s="77">
        <f>Rascunho!D8</f>
        <v>-70726666.666666672</v>
      </c>
      <c r="C22" s="77">
        <f>Rascunho!E8</f>
        <v>0</v>
      </c>
      <c r="D22" s="77">
        <f>Rascunho!F8</f>
        <v>0</v>
      </c>
      <c r="E22" s="73">
        <f>Rascunho!G8</f>
        <v>70726666.666666672</v>
      </c>
      <c r="F22" s="73">
        <f>Rascunho!H8</f>
        <v>0</v>
      </c>
      <c r="G22" s="73">
        <f>Rascunho!I8</f>
        <v>0</v>
      </c>
      <c r="H22" s="3"/>
      <c r="I22" s="77">
        <f>Rascunho!D25</f>
        <v>-70726666.666666672</v>
      </c>
      <c r="J22" s="77">
        <f>Rascunho!E25</f>
        <v>0</v>
      </c>
      <c r="K22" s="77">
        <f>Rascunho!F25</f>
        <v>0</v>
      </c>
      <c r="L22" s="73">
        <f>Rascunho!G25</f>
        <v>70726666.666666672</v>
      </c>
      <c r="M22" s="73">
        <f>Rascunho!H25</f>
        <v>0</v>
      </c>
      <c r="N22" s="73">
        <f>Rascunho!I25</f>
        <v>0</v>
      </c>
      <c r="O22" s="3"/>
    </row>
    <row r="23" spans="1:15" x14ac:dyDescent="0.2">
      <c r="A23" s="3"/>
      <c r="B23" s="77">
        <f>Rascunho!D9</f>
        <v>0</v>
      </c>
      <c r="C23" s="77">
        <f>Rascunho!E9</f>
        <v>-291146.66666666669</v>
      </c>
      <c r="D23" s="77">
        <f>Rascunho!F9</f>
        <v>-436720</v>
      </c>
      <c r="E23" s="73">
        <f>Rascunho!G9</f>
        <v>0</v>
      </c>
      <c r="F23" s="73">
        <f>Rascunho!H9</f>
        <v>291146.66666666669</v>
      </c>
      <c r="G23" s="73">
        <f>Rascunho!I9</f>
        <v>-436720</v>
      </c>
      <c r="H23" s="3"/>
      <c r="I23" s="77">
        <f>Rascunho!D26</f>
        <v>0</v>
      </c>
      <c r="J23" s="77">
        <f>Rascunho!E26</f>
        <v>-291146.66666666669</v>
      </c>
      <c r="K23" s="77">
        <f>Rascunho!F26</f>
        <v>-436720</v>
      </c>
      <c r="L23" s="73">
        <f>Rascunho!G26</f>
        <v>0</v>
      </c>
      <c r="M23" s="73">
        <f>Rascunho!H26</f>
        <v>291146.66666666669</v>
      </c>
      <c r="N23" s="73">
        <f>Rascunho!I26</f>
        <v>-436720</v>
      </c>
      <c r="O23" s="3"/>
    </row>
    <row r="24" spans="1:15" x14ac:dyDescent="0.2">
      <c r="A24" s="3"/>
      <c r="B24" s="77">
        <f>Rascunho!D10</f>
        <v>0</v>
      </c>
      <c r="C24" s="77">
        <f>Rascunho!E10</f>
        <v>436720</v>
      </c>
      <c r="D24" s="77">
        <f>Rascunho!F10</f>
        <v>436720</v>
      </c>
      <c r="E24" s="73">
        <f>Rascunho!G10</f>
        <v>0</v>
      </c>
      <c r="F24" s="73">
        <f>Rascunho!H10</f>
        <v>-436720</v>
      </c>
      <c r="G24" s="73">
        <f>Rascunho!I10</f>
        <v>873440</v>
      </c>
      <c r="H24" s="3"/>
      <c r="I24" s="77">
        <f>Rascunho!D27</f>
        <v>0</v>
      </c>
      <c r="J24" s="77">
        <f>Rascunho!E27</f>
        <v>436720</v>
      </c>
      <c r="K24" s="77">
        <f>Rascunho!F27</f>
        <v>436720</v>
      </c>
      <c r="L24" s="73">
        <f>Rascunho!G27</f>
        <v>0</v>
      </c>
      <c r="M24" s="73">
        <f>Rascunho!H27</f>
        <v>-436720</v>
      </c>
      <c r="N24" s="73">
        <f>Rascunho!I27</f>
        <v>873440</v>
      </c>
      <c r="O24" s="3"/>
    </row>
    <row r="25" spans="1:15" x14ac:dyDescent="0.2">
      <c r="A25" s="3"/>
      <c r="B25" s="20"/>
      <c r="C25" s="20"/>
      <c r="D25" s="20"/>
      <c r="E25" s="20"/>
      <c r="F25" s="20"/>
      <c r="G25" s="20"/>
      <c r="H25" s="3"/>
      <c r="I25" s="3"/>
      <c r="J25" s="3"/>
      <c r="K25" s="3"/>
      <c r="L25" s="3"/>
      <c r="M25" s="3"/>
      <c r="N25" s="3"/>
      <c r="O25" s="3"/>
    </row>
    <row r="26" spans="1:15" x14ac:dyDescent="0.2">
      <c r="A26" s="3"/>
      <c r="B26" s="73">
        <f>Rascunho!D31</f>
        <v>70726666.666666672</v>
      </c>
      <c r="C26" s="73">
        <f>Rascunho!E31</f>
        <v>0</v>
      </c>
      <c r="D26" s="73">
        <f>Rascunho!F31</f>
        <v>0</v>
      </c>
      <c r="E26" s="77">
        <f>Rascunho!G31</f>
        <v>-70726666.666666672</v>
      </c>
      <c r="F26" s="77">
        <f>Rascunho!H31</f>
        <v>0</v>
      </c>
      <c r="G26" s="77">
        <f>Rascunho!I31</f>
        <v>0</v>
      </c>
      <c r="H26" s="3"/>
      <c r="O26" s="8"/>
    </row>
    <row r="27" spans="1:15" x14ac:dyDescent="0.2">
      <c r="A27" s="3"/>
      <c r="B27" s="73">
        <f>Rascunho!D32</f>
        <v>0</v>
      </c>
      <c r="C27" s="73">
        <f>Rascunho!E32</f>
        <v>291146.66666666669</v>
      </c>
      <c r="D27" s="73">
        <f>Rascunho!F32</f>
        <v>436720</v>
      </c>
      <c r="E27" s="77">
        <f>Rascunho!G32</f>
        <v>0</v>
      </c>
      <c r="F27" s="77">
        <f>Rascunho!H32</f>
        <v>-291146.66666666669</v>
      </c>
      <c r="G27" s="77">
        <f>Rascunho!I32</f>
        <v>436720</v>
      </c>
      <c r="H27" s="3"/>
      <c r="O27" s="8"/>
    </row>
    <row r="28" spans="1:15" x14ac:dyDescent="0.2">
      <c r="A28" s="4" t="s">
        <v>4</v>
      </c>
      <c r="B28" s="73">
        <f>Rascunho!D33</f>
        <v>0</v>
      </c>
      <c r="C28" s="73">
        <f>Rascunho!E33</f>
        <v>436720</v>
      </c>
      <c r="D28" s="73">
        <f>Rascunho!F33</f>
        <v>873440</v>
      </c>
      <c r="E28" s="77">
        <f>Rascunho!G33</f>
        <v>0</v>
      </c>
      <c r="F28" s="77">
        <f>Rascunho!H33</f>
        <v>-436720</v>
      </c>
      <c r="G28" s="77">
        <f>Rascunho!I33</f>
        <v>436720</v>
      </c>
      <c r="H28" s="3"/>
      <c r="O28" s="8"/>
    </row>
    <row r="29" spans="1:15" x14ac:dyDescent="0.2">
      <c r="A29" s="3"/>
      <c r="B29" s="77">
        <f>Rascunho!D34</f>
        <v>-70726666.666666672</v>
      </c>
      <c r="C29" s="77">
        <f>Rascunho!E34</f>
        <v>0</v>
      </c>
      <c r="D29" s="77">
        <f>Rascunho!F34</f>
        <v>0</v>
      </c>
      <c r="E29" s="73">
        <f>Rascunho!G34</f>
        <v>70726666.666666672</v>
      </c>
      <c r="F29" s="73">
        <f>Rascunho!H34</f>
        <v>0</v>
      </c>
      <c r="G29" s="73">
        <f>Rascunho!I34</f>
        <v>0</v>
      </c>
      <c r="H29" s="3"/>
      <c r="J29" s="11" t="s">
        <v>98</v>
      </c>
      <c r="O29" s="8"/>
    </row>
    <row r="30" spans="1:15" x14ac:dyDescent="0.2">
      <c r="A30" s="3"/>
      <c r="B30" s="77">
        <f>Rascunho!D35</f>
        <v>0</v>
      </c>
      <c r="C30" s="77">
        <f>Rascunho!E35</f>
        <v>-291146.66666666669</v>
      </c>
      <c r="D30" s="77">
        <f>Rascunho!F35</f>
        <v>-436720</v>
      </c>
      <c r="E30" s="73">
        <f>Rascunho!G35</f>
        <v>0</v>
      </c>
      <c r="F30" s="73">
        <f>Rascunho!H35</f>
        <v>291146.66666666669</v>
      </c>
      <c r="G30" s="73">
        <f>Rascunho!I35</f>
        <v>-436720</v>
      </c>
      <c r="H30" s="3"/>
      <c r="O30" s="8"/>
    </row>
    <row r="31" spans="1:15" x14ac:dyDescent="0.2">
      <c r="A31" s="3"/>
      <c r="B31" s="77">
        <f>Rascunho!D36</f>
        <v>0</v>
      </c>
      <c r="C31" s="77">
        <f>Rascunho!E36</f>
        <v>436720</v>
      </c>
      <c r="D31" s="77">
        <f>Rascunho!F36</f>
        <v>436720</v>
      </c>
      <c r="E31" s="73">
        <f>Rascunho!G36</f>
        <v>0</v>
      </c>
      <c r="F31" s="73">
        <f>Rascunho!H36</f>
        <v>-436720</v>
      </c>
      <c r="G31" s="73">
        <f>Rascunho!I36</f>
        <v>873440</v>
      </c>
      <c r="H31" s="3"/>
      <c r="O31" s="8"/>
    </row>
    <row r="32" spans="1:15" x14ac:dyDescent="0.2">
      <c r="A32" s="3"/>
      <c r="B32" s="3"/>
      <c r="C32" s="3"/>
      <c r="D32" s="3"/>
      <c r="E32" s="3"/>
      <c r="F32" s="3"/>
      <c r="G32" s="3"/>
      <c r="H32" s="3"/>
      <c r="O32" s="8"/>
    </row>
    <row r="34" spans="1:16" x14ac:dyDescent="0.2">
      <c r="A34" s="91" t="s">
        <v>6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</row>
    <row r="35" spans="1:16" x14ac:dyDescent="0.2">
      <c r="A35" s="5"/>
      <c r="B35" s="21" t="s">
        <v>21</v>
      </c>
      <c r="C35" s="21" t="s">
        <v>22</v>
      </c>
      <c r="D35" s="21" t="s">
        <v>23</v>
      </c>
      <c r="E35" s="21" t="s">
        <v>20</v>
      </c>
      <c r="F35" s="21" t="s">
        <v>24</v>
      </c>
      <c r="G35" s="21" t="s">
        <v>25</v>
      </c>
      <c r="H35" s="24"/>
      <c r="I35" s="5"/>
      <c r="J35" s="21" t="s">
        <v>21</v>
      </c>
      <c r="K35" s="21" t="s">
        <v>22</v>
      </c>
      <c r="L35" s="21" t="s">
        <v>23</v>
      </c>
      <c r="M35" s="21" t="s">
        <v>26</v>
      </c>
      <c r="N35" s="21" t="s">
        <v>27</v>
      </c>
      <c r="O35" s="21" t="s">
        <v>28</v>
      </c>
      <c r="P35" s="5"/>
    </row>
    <row r="36" spans="1:16" x14ac:dyDescent="0.2">
      <c r="A36" s="5"/>
      <c r="B36" s="73">
        <f>Rascunho!K13</f>
        <v>70726666.666666672</v>
      </c>
      <c r="C36" s="73">
        <f>Rascunho!L13</f>
        <v>-8.6293968498685219E-9</v>
      </c>
      <c r="D36" s="73">
        <f>Rascunho!M13</f>
        <v>-5.3504683322769253E-11</v>
      </c>
      <c r="E36" s="74">
        <f>Rascunho!N13</f>
        <v>-70726666.666666672</v>
      </c>
      <c r="F36" s="74">
        <f>Rascunho!O13</f>
        <v>8.6293968498685219E-9</v>
      </c>
      <c r="G36" s="74">
        <f>Rascunho!P13</f>
        <v>-5.3504683322769253E-11</v>
      </c>
      <c r="H36" s="21" t="s">
        <v>21</v>
      </c>
      <c r="I36" s="5"/>
      <c r="J36" s="73">
        <f>Rascunho!R22</f>
        <v>70726666.666666672</v>
      </c>
      <c r="K36" s="73">
        <f>Rascunho!S22</f>
        <v>0</v>
      </c>
      <c r="L36" s="73">
        <f>Rascunho!T22</f>
        <v>0</v>
      </c>
      <c r="M36" s="25">
        <f>Rascunho!U22</f>
        <v>-70726666.666666672</v>
      </c>
      <c r="N36" s="25">
        <f>Rascunho!V22</f>
        <v>0</v>
      </c>
      <c r="O36" s="25">
        <f>Rascunho!W22</f>
        <v>0</v>
      </c>
      <c r="P36" s="21" t="s">
        <v>21</v>
      </c>
    </row>
    <row r="37" spans="1:16" x14ac:dyDescent="0.2">
      <c r="A37" s="5"/>
      <c r="B37" s="73">
        <f>Rascunho!K14</f>
        <v>-8.6293968498685219E-9</v>
      </c>
      <c r="C37" s="73">
        <f>Rascunho!L14</f>
        <v>291146.66666666669</v>
      </c>
      <c r="D37" s="73">
        <f>Rascunho!M14</f>
        <v>-436720</v>
      </c>
      <c r="E37" s="74">
        <f>Rascunho!N14</f>
        <v>8.6293968498685219E-9</v>
      </c>
      <c r="F37" s="74">
        <f>Rascunho!O14</f>
        <v>-291146.66666666669</v>
      </c>
      <c r="G37" s="74">
        <f>Rascunho!P14</f>
        <v>-436720</v>
      </c>
      <c r="H37" s="21" t="s">
        <v>22</v>
      </c>
      <c r="I37" s="5"/>
      <c r="J37" s="73">
        <f>Rascunho!R23</f>
        <v>0</v>
      </c>
      <c r="K37" s="73">
        <f>Rascunho!S23</f>
        <v>291146.66666666669</v>
      </c>
      <c r="L37" s="73">
        <f>Rascunho!T23</f>
        <v>436720</v>
      </c>
      <c r="M37" s="25">
        <f>Rascunho!U23</f>
        <v>0</v>
      </c>
      <c r="N37" s="25">
        <f>Rascunho!V23</f>
        <v>-291146.66666666669</v>
      </c>
      <c r="O37" s="25">
        <f>Rascunho!W23</f>
        <v>436720</v>
      </c>
      <c r="P37" s="21" t="s">
        <v>22</v>
      </c>
    </row>
    <row r="38" spans="1:16" x14ac:dyDescent="0.2">
      <c r="A38" s="6" t="s">
        <v>2</v>
      </c>
      <c r="B38" s="73">
        <f>Rascunho!K15</f>
        <v>-5.3504683322769253E-11</v>
      </c>
      <c r="C38" s="73">
        <f>Rascunho!L15</f>
        <v>-436720</v>
      </c>
      <c r="D38" s="73">
        <f>Rascunho!M15</f>
        <v>873440</v>
      </c>
      <c r="E38" s="75">
        <f>Rascunho!N15</f>
        <v>5.3504683322769253E-11</v>
      </c>
      <c r="F38" s="75">
        <f>Rascunho!O15</f>
        <v>436720</v>
      </c>
      <c r="G38" s="75">
        <f>Rascunho!P15</f>
        <v>436720</v>
      </c>
      <c r="H38" s="21" t="s">
        <v>23</v>
      </c>
      <c r="I38" s="6" t="s">
        <v>3</v>
      </c>
      <c r="J38" s="73">
        <f>Rascunho!R24</f>
        <v>0</v>
      </c>
      <c r="K38" s="73">
        <f>Rascunho!S24</f>
        <v>436720</v>
      </c>
      <c r="L38" s="73">
        <f>Rascunho!T24</f>
        <v>873440</v>
      </c>
      <c r="M38" s="25">
        <f>Rascunho!U24</f>
        <v>0</v>
      </c>
      <c r="N38" s="25">
        <f>Rascunho!V24</f>
        <v>-436720</v>
      </c>
      <c r="O38" s="25">
        <f>Rascunho!W24</f>
        <v>436720</v>
      </c>
      <c r="P38" s="21" t="s">
        <v>23</v>
      </c>
    </row>
    <row r="39" spans="1:16" x14ac:dyDescent="0.2">
      <c r="A39" s="5"/>
      <c r="B39" s="74">
        <f>Rascunho!K16</f>
        <v>-70726666.666666672</v>
      </c>
      <c r="C39" s="74">
        <f>Rascunho!L16</f>
        <v>8.6293968498685219E-9</v>
      </c>
      <c r="D39" s="75">
        <f>Rascunho!M16</f>
        <v>5.3504683322769253E-11</v>
      </c>
      <c r="E39" s="76">
        <f>Rascunho!N16</f>
        <v>70726666.666666672</v>
      </c>
      <c r="F39" s="76">
        <f>Rascunho!O16</f>
        <v>-8.6293968498685219E-9</v>
      </c>
      <c r="G39" s="76">
        <f>Rascunho!P16</f>
        <v>5.3504683322769253E-11</v>
      </c>
      <c r="H39" s="21" t="s">
        <v>20</v>
      </c>
      <c r="I39" s="5"/>
      <c r="J39" s="25">
        <f>Rascunho!R25</f>
        <v>-70726666.666666672</v>
      </c>
      <c r="K39" s="25">
        <f>Rascunho!S25</f>
        <v>0</v>
      </c>
      <c r="L39" s="25">
        <f>Rascunho!T25</f>
        <v>0</v>
      </c>
      <c r="M39" s="73">
        <f>Rascunho!U25</f>
        <v>70726666.666666672</v>
      </c>
      <c r="N39" s="73">
        <f>Rascunho!V25</f>
        <v>0</v>
      </c>
      <c r="O39" s="73">
        <f>Rascunho!W25</f>
        <v>0</v>
      </c>
      <c r="P39" s="21" t="s">
        <v>26</v>
      </c>
    </row>
    <row r="40" spans="1:16" x14ac:dyDescent="0.2">
      <c r="A40" s="5"/>
      <c r="B40" s="74">
        <f>Rascunho!K17</f>
        <v>8.6293968498685219E-9</v>
      </c>
      <c r="C40" s="74">
        <f>Rascunho!L17</f>
        <v>-291146.66666666669</v>
      </c>
      <c r="D40" s="75">
        <f>Rascunho!M17</f>
        <v>436720</v>
      </c>
      <c r="E40" s="76">
        <f>Rascunho!N17</f>
        <v>-8.6293968498685219E-9</v>
      </c>
      <c r="F40" s="76">
        <f>Rascunho!O17</f>
        <v>291146.66666666669</v>
      </c>
      <c r="G40" s="76">
        <f>Rascunho!P17</f>
        <v>436720</v>
      </c>
      <c r="H40" s="21" t="s">
        <v>24</v>
      </c>
      <c r="I40" s="5"/>
      <c r="J40" s="25">
        <f>Rascunho!R26</f>
        <v>0</v>
      </c>
      <c r="K40" s="25">
        <f>Rascunho!S26</f>
        <v>-291146.66666666669</v>
      </c>
      <c r="L40" s="25">
        <f>Rascunho!T26</f>
        <v>-436720</v>
      </c>
      <c r="M40" s="73">
        <f>Rascunho!U26</f>
        <v>0</v>
      </c>
      <c r="N40" s="73">
        <f>Rascunho!V26</f>
        <v>291146.66666666669</v>
      </c>
      <c r="O40" s="73">
        <f>Rascunho!W26</f>
        <v>-436720</v>
      </c>
      <c r="P40" s="21" t="s">
        <v>27</v>
      </c>
    </row>
    <row r="41" spans="1:16" x14ac:dyDescent="0.2">
      <c r="A41" s="5"/>
      <c r="B41" s="74">
        <f>Rascunho!K18</f>
        <v>-5.3504683322769253E-11</v>
      </c>
      <c r="C41" s="74">
        <f>Rascunho!L18</f>
        <v>-436720</v>
      </c>
      <c r="D41" s="75">
        <f>Rascunho!M18</f>
        <v>436720</v>
      </c>
      <c r="E41" s="76">
        <f>Rascunho!N18</f>
        <v>5.3504683322769253E-11</v>
      </c>
      <c r="F41" s="76">
        <f>Rascunho!O18</f>
        <v>436720</v>
      </c>
      <c r="G41" s="76">
        <f>Rascunho!P18</f>
        <v>873440</v>
      </c>
      <c r="H41" s="21" t="s">
        <v>25</v>
      </c>
      <c r="I41" s="5"/>
      <c r="J41" s="25">
        <f>Rascunho!R27</f>
        <v>0</v>
      </c>
      <c r="K41" s="25">
        <f>Rascunho!S27</f>
        <v>436720</v>
      </c>
      <c r="L41" s="25">
        <f>Rascunho!T27</f>
        <v>436720</v>
      </c>
      <c r="M41" s="73">
        <f>Rascunho!U27</f>
        <v>0</v>
      </c>
      <c r="N41" s="73">
        <f>Rascunho!V27</f>
        <v>-436720</v>
      </c>
      <c r="O41" s="73">
        <f>Rascunho!W27</f>
        <v>873440</v>
      </c>
      <c r="P41" s="21" t="s">
        <v>28</v>
      </c>
    </row>
    <row r="42" spans="1:16" x14ac:dyDescent="0.2">
      <c r="A42" s="7"/>
      <c r="B42" s="26"/>
      <c r="C42" s="26"/>
      <c r="D42" s="26"/>
      <c r="E42" s="26"/>
      <c r="F42" s="26"/>
      <c r="G42" s="26"/>
      <c r="H42" s="24"/>
      <c r="I42" s="5"/>
      <c r="J42" s="5"/>
      <c r="K42" s="5"/>
      <c r="L42" s="5"/>
      <c r="M42" s="5"/>
      <c r="N42" s="5"/>
      <c r="O42" s="5"/>
      <c r="P42" s="5"/>
    </row>
    <row r="43" spans="1:16" x14ac:dyDescent="0.2">
      <c r="A43" s="7"/>
      <c r="B43" s="21" t="s">
        <v>21</v>
      </c>
      <c r="C43" s="21" t="s">
        <v>22</v>
      </c>
      <c r="D43" s="21" t="s">
        <v>23</v>
      </c>
      <c r="E43" s="21" t="s">
        <v>29</v>
      </c>
      <c r="F43" s="21" t="s">
        <v>30</v>
      </c>
      <c r="G43" s="21" t="s">
        <v>31</v>
      </c>
      <c r="H43" s="26"/>
      <c r="O43" s="8"/>
    </row>
    <row r="44" spans="1:16" x14ac:dyDescent="0.2">
      <c r="A44" s="5"/>
      <c r="B44" s="73">
        <f>Rascunho!R31</f>
        <v>53117786.666666687</v>
      </c>
      <c r="C44" s="73">
        <f>Rascunho!S31</f>
        <v>30499474.824383441</v>
      </c>
      <c r="D44" s="73">
        <f>Rascunho!T31</f>
        <v>218359.99999999988</v>
      </c>
      <c r="E44" s="74">
        <f>Rascunho!U31</f>
        <v>-53117786.666666687</v>
      </c>
      <c r="F44" s="74">
        <f>Rascunho!V31</f>
        <v>-30499474.824383441</v>
      </c>
      <c r="G44" s="74">
        <f>Rascunho!W31</f>
        <v>218359.99999999988</v>
      </c>
      <c r="H44" s="21" t="s">
        <v>21</v>
      </c>
      <c r="O44" s="8"/>
    </row>
    <row r="45" spans="1:16" x14ac:dyDescent="0.2">
      <c r="A45" s="5"/>
      <c r="B45" s="73">
        <f>Rascunho!R32</f>
        <v>30499474.824383441</v>
      </c>
      <c r="C45" s="73">
        <f>Rascunho!S32</f>
        <v>17900026.666666646</v>
      </c>
      <c r="D45" s="73">
        <f>Rascunho!T32</f>
        <v>-378210.61434074014</v>
      </c>
      <c r="E45" s="74">
        <f>Rascunho!U32</f>
        <v>-30499474.824383441</v>
      </c>
      <c r="F45" s="74">
        <f>Rascunho!V32</f>
        <v>-17900026.666666646</v>
      </c>
      <c r="G45" s="74">
        <f>Rascunho!W32</f>
        <v>-378210.61434074014</v>
      </c>
      <c r="H45" s="21" t="s">
        <v>23</v>
      </c>
      <c r="O45" s="8"/>
    </row>
    <row r="46" spans="1:16" x14ac:dyDescent="0.2">
      <c r="A46" s="6" t="s">
        <v>4</v>
      </c>
      <c r="B46" s="73">
        <f>Rascunho!R33</f>
        <v>218359.99999999988</v>
      </c>
      <c r="C46" s="73">
        <f>Rascunho!S33</f>
        <v>-378210.61434074014</v>
      </c>
      <c r="D46" s="73">
        <f>Rascunho!T33</f>
        <v>873440</v>
      </c>
      <c r="E46" s="74">
        <f>Rascunho!U33</f>
        <v>-218359.99999999988</v>
      </c>
      <c r="F46" s="74">
        <f>Rascunho!V33</f>
        <v>378210.61434074014</v>
      </c>
      <c r="G46" s="74">
        <f>Rascunho!W33</f>
        <v>436720</v>
      </c>
      <c r="H46" s="21" t="s">
        <v>23</v>
      </c>
      <c r="O46" s="8"/>
    </row>
    <row r="47" spans="1:16" x14ac:dyDescent="0.2">
      <c r="A47" s="5"/>
      <c r="B47" s="74">
        <f>Rascunho!R34</f>
        <v>-53117786.666666687</v>
      </c>
      <c r="C47" s="74">
        <f>Rascunho!S34</f>
        <v>-30499474.824383441</v>
      </c>
      <c r="D47" s="74">
        <f>Rascunho!T34</f>
        <v>-218359.99999999988</v>
      </c>
      <c r="E47" s="73">
        <f>Rascunho!U34</f>
        <v>53117786.666666687</v>
      </c>
      <c r="F47" s="73">
        <f>Rascunho!V34</f>
        <v>30499474.824383441</v>
      </c>
      <c r="G47" s="73">
        <f>Rascunho!W34</f>
        <v>-218359.99999999988</v>
      </c>
      <c r="H47" s="21" t="s">
        <v>29</v>
      </c>
      <c r="O47" s="8"/>
    </row>
    <row r="48" spans="1:16" x14ac:dyDescent="0.2">
      <c r="A48" s="5"/>
      <c r="B48" s="74">
        <f>Rascunho!R35</f>
        <v>-30499474.824383441</v>
      </c>
      <c r="C48" s="74">
        <f>Rascunho!S35</f>
        <v>-17900026.666666646</v>
      </c>
      <c r="D48" s="74">
        <f>Rascunho!T35</f>
        <v>378210.61434074014</v>
      </c>
      <c r="E48" s="73">
        <f>Rascunho!U35</f>
        <v>30499474.824383441</v>
      </c>
      <c r="F48" s="73">
        <f>Rascunho!V35</f>
        <v>17900026.666666646</v>
      </c>
      <c r="G48" s="73">
        <f>Rascunho!W35</f>
        <v>378210.61434074014</v>
      </c>
      <c r="H48" s="21" t="s">
        <v>30</v>
      </c>
      <c r="O48" s="8"/>
    </row>
    <row r="49" spans="1:15" x14ac:dyDescent="0.2">
      <c r="A49" s="5"/>
      <c r="B49" s="74">
        <f>Rascunho!R36</f>
        <v>218359.99999999988</v>
      </c>
      <c r="C49" s="74">
        <f>Rascunho!S36</f>
        <v>-378210.61434074014</v>
      </c>
      <c r="D49" s="74">
        <f>Rascunho!T36</f>
        <v>436720</v>
      </c>
      <c r="E49" s="73">
        <f>Rascunho!U36</f>
        <v>-218359.99999999988</v>
      </c>
      <c r="F49" s="73">
        <f>Rascunho!V36</f>
        <v>378210.61434074014</v>
      </c>
      <c r="G49" s="73">
        <f>Rascunho!W36</f>
        <v>873440</v>
      </c>
      <c r="H49" s="21" t="s">
        <v>31</v>
      </c>
      <c r="O49" s="8"/>
    </row>
    <row r="50" spans="1:15" x14ac:dyDescent="0.2">
      <c r="A50" s="5"/>
      <c r="B50" s="5"/>
      <c r="C50" s="5"/>
      <c r="D50" s="5"/>
      <c r="E50" s="5"/>
      <c r="F50" s="5"/>
      <c r="G50" s="5"/>
      <c r="H50" s="5"/>
    </row>
    <row r="52" spans="1:15" x14ac:dyDescent="0.2">
      <c r="A52" s="91" t="s">
        <v>7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</row>
    <row r="53" spans="1:15" x14ac:dyDescent="0.2">
      <c r="A53" s="9"/>
      <c r="B53" s="21" t="s">
        <v>20</v>
      </c>
      <c r="C53" s="21" t="s">
        <v>24</v>
      </c>
      <c r="D53" s="21" t="s">
        <v>25</v>
      </c>
      <c r="E53" s="21" t="s">
        <v>21</v>
      </c>
      <c r="F53" s="21" t="s">
        <v>22</v>
      </c>
      <c r="G53" s="21" t="s">
        <v>23</v>
      </c>
      <c r="H53" s="21" t="s">
        <v>26</v>
      </c>
      <c r="I53" s="21" t="s">
        <v>27</v>
      </c>
      <c r="J53" s="21" t="s">
        <v>28</v>
      </c>
      <c r="K53" s="21" t="s">
        <v>29</v>
      </c>
      <c r="L53" s="21" t="s">
        <v>30</v>
      </c>
      <c r="M53" s="21" t="s">
        <v>31</v>
      </c>
      <c r="N53" s="20"/>
    </row>
    <row r="54" spans="1:15" x14ac:dyDescent="0.2">
      <c r="A54" s="3"/>
      <c r="B54" s="73">
        <f t="shared" ref="B54:D56" si="0">E39</f>
        <v>70726666.666666672</v>
      </c>
      <c r="C54" s="73">
        <f t="shared" si="0"/>
        <v>-8.6293968498685219E-9</v>
      </c>
      <c r="D54" s="73">
        <f t="shared" si="0"/>
        <v>5.3504683322769253E-11</v>
      </c>
      <c r="E54" s="78">
        <f t="shared" ref="E54:G56" si="1">B39</f>
        <v>-70726666.666666672</v>
      </c>
      <c r="F54" s="78">
        <f t="shared" si="1"/>
        <v>8.6293968498685219E-9</v>
      </c>
      <c r="G54" s="78">
        <f t="shared" si="1"/>
        <v>5.3504683322769253E-11</v>
      </c>
      <c r="H54" s="73">
        <v>0</v>
      </c>
      <c r="I54" s="73">
        <v>0</v>
      </c>
      <c r="J54" s="73">
        <v>0</v>
      </c>
      <c r="K54" s="79">
        <v>0</v>
      </c>
      <c r="L54" s="79">
        <v>0</v>
      </c>
      <c r="M54" s="79">
        <v>0</v>
      </c>
      <c r="N54" s="23" t="s">
        <v>20</v>
      </c>
    </row>
    <row r="55" spans="1:15" x14ac:dyDescent="0.2">
      <c r="A55" s="3"/>
      <c r="B55" s="73">
        <f t="shared" si="0"/>
        <v>-8.6293968498685219E-9</v>
      </c>
      <c r="C55" s="73">
        <f t="shared" si="0"/>
        <v>291146.66666666669</v>
      </c>
      <c r="D55" s="73">
        <f t="shared" si="0"/>
        <v>436720</v>
      </c>
      <c r="E55" s="78">
        <f t="shared" si="1"/>
        <v>8.6293968498685219E-9</v>
      </c>
      <c r="F55" s="78">
        <f t="shared" si="1"/>
        <v>-291146.66666666669</v>
      </c>
      <c r="G55" s="78">
        <f t="shared" si="1"/>
        <v>436720</v>
      </c>
      <c r="H55" s="73">
        <v>0</v>
      </c>
      <c r="I55" s="73">
        <v>0</v>
      </c>
      <c r="J55" s="73">
        <v>0</v>
      </c>
      <c r="K55" s="79">
        <v>0</v>
      </c>
      <c r="L55" s="79">
        <v>0</v>
      </c>
      <c r="M55" s="79">
        <v>0</v>
      </c>
      <c r="N55" s="23" t="s">
        <v>24</v>
      </c>
    </row>
    <row r="56" spans="1:15" x14ac:dyDescent="0.2">
      <c r="A56" s="3"/>
      <c r="B56" s="73">
        <f t="shared" si="0"/>
        <v>5.3504683322769253E-11</v>
      </c>
      <c r="C56" s="73">
        <f t="shared" si="0"/>
        <v>436720</v>
      </c>
      <c r="D56" s="73">
        <f t="shared" si="0"/>
        <v>873440</v>
      </c>
      <c r="E56" s="78">
        <f t="shared" si="1"/>
        <v>-5.3504683322769253E-11</v>
      </c>
      <c r="F56" s="78">
        <f t="shared" si="1"/>
        <v>-436720</v>
      </c>
      <c r="G56" s="78">
        <f t="shared" si="1"/>
        <v>436720</v>
      </c>
      <c r="H56" s="73">
        <v>0</v>
      </c>
      <c r="I56" s="73">
        <v>0</v>
      </c>
      <c r="J56" s="73">
        <v>0</v>
      </c>
      <c r="K56" s="79">
        <v>0</v>
      </c>
      <c r="L56" s="79">
        <v>0</v>
      </c>
      <c r="M56" s="79">
        <v>0</v>
      </c>
      <c r="N56" s="23" t="s">
        <v>25</v>
      </c>
    </row>
    <row r="57" spans="1:15" x14ac:dyDescent="0.2">
      <c r="A57" s="3"/>
      <c r="B57" s="78">
        <f t="shared" ref="B57:D59" si="2">E36</f>
        <v>-70726666.666666672</v>
      </c>
      <c r="C57" s="78">
        <f t="shared" si="2"/>
        <v>8.6293968498685219E-9</v>
      </c>
      <c r="D57" s="78">
        <f t="shared" si="2"/>
        <v>-5.3504683322769253E-11</v>
      </c>
      <c r="E57" s="73">
        <f t="shared" ref="E57:G59" si="3">B36+J36+B44</f>
        <v>194571120.00000003</v>
      </c>
      <c r="F57" s="73">
        <f t="shared" si="3"/>
        <v>30499474.824383434</v>
      </c>
      <c r="G57" s="73">
        <f t="shared" si="3"/>
        <v>218359.99999999983</v>
      </c>
      <c r="H57" s="78">
        <f t="shared" ref="H57:J62" si="4">M36</f>
        <v>-70726666.666666672</v>
      </c>
      <c r="I57" s="78">
        <f t="shared" si="4"/>
        <v>0</v>
      </c>
      <c r="J57" s="78">
        <f t="shared" si="4"/>
        <v>0</v>
      </c>
      <c r="K57" s="73">
        <f t="shared" ref="K57:M59" si="5">E44</f>
        <v>-53117786.666666687</v>
      </c>
      <c r="L57" s="73">
        <f t="shared" si="5"/>
        <v>-30499474.824383441</v>
      </c>
      <c r="M57" s="73">
        <f t="shared" si="5"/>
        <v>218359.99999999988</v>
      </c>
      <c r="N57" s="23" t="s">
        <v>21</v>
      </c>
    </row>
    <row r="58" spans="1:15" x14ac:dyDescent="0.2">
      <c r="A58" s="3"/>
      <c r="B58" s="78">
        <f t="shared" si="2"/>
        <v>8.6293968498685219E-9</v>
      </c>
      <c r="C58" s="78">
        <f t="shared" si="2"/>
        <v>-291146.66666666669</v>
      </c>
      <c r="D58" s="78">
        <f t="shared" si="2"/>
        <v>-436720</v>
      </c>
      <c r="E58" s="73">
        <f t="shared" si="3"/>
        <v>30499474.824383434</v>
      </c>
      <c r="F58" s="73">
        <f t="shared" si="3"/>
        <v>18482319.999999978</v>
      </c>
      <c r="G58" s="73">
        <f t="shared" si="3"/>
        <v>-378210.61434074014</v>
      </c>
      <c r="H58" s="78">
        <f t="shared" si="4"/>
        <v>0</v>
      </c>
      <c r="I58" s="78">
        <f t="shared" si="4"/>
        <v>-291146.66666666669</v>
      </c>
      <c r="J58" s="78">
        <f t="shared" si="4"/>
        <v>436720</v>
      </c>
      <c r="K58" s="73">
        <f t="shared" si="5"/>
        <v>-30499474.824383441</v>
      </c>
      <c r="L58" s="73">
        <f t="shared" si="5"/>
        <v>-17900026.666666646</v>
      </c>
      <c r="M58" s="73">
        <f t="shared" si="5"/>
        <v>-378210.61434074014</v>
      </c>
      <c r="N58" s="23" t="s">
        <v>22</v>
      </c>
    </row>
    <row r="59" spans="1:15" x14ac:dyDescent="0.2">
      <c r="A59" s="9" t="s">
        <v>54</v>
      </c>
      <c r="B59" s="78">
        <f t="shared" si="2"/>
        <v>5.3504683322769253E-11</v>
      </c>
      <c r="C59" s="78">
        <f t="shared" si="2"/>
        <v>436720</v>
      </c>
      <c r="D59" s="78">
        <f t="shared" si="2"/>
        <v>436720</v>
      </c>
      <c r="E59" s="73">
        <f t="shared" si="3"/>
        <v>218359.99999999983</v>
      </c>
      <c r="F59" s="73">
        <f t="shared" si="3"/>
        <v>-378210.61434074014</v>
      </c>
      <c r="G59" s="73">
        <f t="shared" si="3"/>
        <v>2620320</v>
      </c>
      <c r="H59" s="78">
        <f t="shared" si="4"/>
        <v>0</v>
      </c>
      <c r="I59" s="78">
        <f t="shared" si="4"/>
        <v>-436720</v>
      </c>
      <c r="J59" s="78">
        <f t="shared" si="4"/>
        <v>436720</v>
      </c>
      <c r="K59" s="73">
        <f t="shared" si="5"/>
        <v>-218359.99999999988</v>
      </c>
      <c r="L59" s="73">
        <f t="shared" si="5"/>
        <v>378210.61434074014</v>
      </c>
      <c r="M59" s="73">
        <f t="shared" si="5"/>
        <v>436720</v>
      </c>
      <c r="N59" s="23" t="s">
        <v>23</v>
      </c>
    </row>
    <row r="60" spans="1:15" x14ac:dyDescent="0.2">
      <c r="A60" s="3"/>
      <c r="B60" s="73">
        <v>0</v>
      </c>
      <c r="C60" s="73">
        <v>0</v>
      </c>
      <c r="D60" s="73">
        <v>0</v>
      </c>
      <c r="E60" s="78">
        <f t="shared" ref="E60:G62" si="6">J39</f>
        <v>-70726666.666666672</v>
      </c>
      <c r="F60" s="78">
        <f t="shared" si="6"/>
        <v>0</v>
      </c>
      <c r="G60" s="78">
        <f t="shared" si="6"/>
        <v>0</v>
      </c>
      <c r="H60" s="73">
        <f t="shared" si="4"/>
        <v>70726666.666666672</v>
      </c>
      <c r="I60" s="73">
        <f t="shared" si="4"/>
        <v>0</v>
      </c>
      <c r="J60" s="73">
        <f t="shared" si="4"/>
        <v>0</v>
      </c>
      <c r="K60" s="78">
        <v>0</v>
      </c>
      <c r="L60" s="78">
        <v>0</v>
      </c>
      <c r="M60" s="78">
        <v>0</v>
      </c>
      <c r="N60" s="23" t="s">
        <v>26</v>
      </c>
    </row>
    <row r="61" spans="1:15" x14ac:dyDescent="0.2">
      <c r="A61" s="3"/>
      <c r="B61" s="73">
        <v>0</v>
      </c>
      <c r="C61" s="73">
        <v>0</v>
      </c>
      <c r="D61" s="73">
        <v>0</v>
      </c>
      <c r="E61" s="78">
        <f t="shared" si="6"/>
        <v>0</v>
      </c>
      <c r="F61" s="78">
        <f t="shared" si="6"/>
        <v>-291146.66666666669</v>
      </c>
      <c r="G61" s="78">
        <f t="shared" si="6"/>
        <v>-436720</v>
      </c>
      <c r="H61" s="73">
        <f t="shared" si="4"/>
        <v>0</v>
      </c>
      <c r="I61" s="73">
        <f t="shared" si="4"/>
        <v>291146.66666666669</v>
      </c>
      <c r="J61" s="73">
        <f t="shared" si="4"/>
        <v>-436720</v>
      </c>
      <c r="K61" s="78">
        <v>0</v>
      </c>
      <c r="L61" s="78">
        <v>0</v>
      </c>
      <c r="M61" s="78">
        <v>0</v>
      </c>
      <c r="N61" s="23" t="s">
        <v>27</v>
      </c>
    </row>
    <row r="62" spans="1:15" x14ac:dyDescent="0.2">
      <c r="A62" s="3"/>
      <c r="B62" s="73">
        <v>0</v>
      </c>
      <c r="C62" s="73">
        <v>0</v>
      </c>
      <c r="D62" s="73">
        <v>0</v>
      </c>
      <c r="E62" s="78">
        <f t="shared" si="6"/>
        <v>0</v>
      </c>
      <c r="F62" s="78">
        <f t="shared" si="6"/>
        <v>436720</v>
      </c>
      <c r="G62" s="78">
        <f t="shared" si="6"/>
        <v>436720</v>
      </c>
      <c r="H62" s="73">
        <f t="shared" si="4"/>
        <v>0</v>
      </c>
      <c r="I62" s="73">
        <f t="shared" si="4"/>
        <v>-436720</v>
      </c>
      <c r="J62" s="73">
        <f t="shared" si="4"/>
        <v>873440</v>
      </c>
      <c r="K62" s="78">
        <v>0</v>
      </c>
      <c r="L62" s="78">
        <v>0</v>
      </c>
      <c r="M62" s="78">
        <v>0</v>
      </c>
      <c r="N62" s="23" t="s">
        <v>28</v>
      </c>
    </row>
    <row r="63" spans="1:15" x14ac:dyDescent="0.2">
      <c r="A63" s="3"/>
      <c r="B63" s="79">
        <v>0</v>
      </c>
      <c r="C63" s="79">
        <v>0</v>
      </c>
      <c r="D63" s="79">
        <v>0</v>
      </c>
      <c r="E63" s="73">
        <f t="shared" ref="E63:G65" si="7">B47</f>
        <v>-53117786.666666687</v>
      </c>
      <c r="F63" s="73">
        <f t="shared" si="7"/>
        <v>-30499474.824383441</v>
      </c>
      <c r="G63" s="73">
        <f t="shared" si="7"/>
        <v>-218359.99999999988</v>
      </c>
      <c r="H63" s="78">
        <v>0</v>
      </c>
      <c r="I63" s="78">
        <v>0</v>
      </c>
      <c r="J63" s="78">
        <v>0</v>
      </c>
      <c r="K63" s="73">
        <f t="shared" ref="K63:M65" si="8">E47</f>
        <v>53117786.666666687</v>
      </c>
      <c r="L63" s="73">
        <f t="shared" si="8"/>
        <v>30499474.824383441</v>
      </c>
      <c r="M63" s="73">
        <f t="shared" si="8"/>
        <v>-218359.99999999988</v>
      </c>
      <c r="N63" s="23" t="s">
        <v>29</v>
      </c>
    </row>
    <row r="64" spans="1:15" x14ac:dyDescent="0.2">
      <c r="A64" s="3"/>
      <c r="B64" s="79">
        <v>0</v>
      </c>
      <c r="C64" s="79">
        <v>0</v>
      </c>
      <c r="D64" s="79">
        <v>0</v>
      </c>
      <c r="E64" s="73">
        <f t="shared" si="7"/>
        <v>-30499474.824383441</v>
      </c>
      <c r="F64" s="73">
        <f t="shared" si="7"/>
        <v>-17900026.666666646</v>
      </c>
      <c r="G64" s="73">
        <f t="shared" si="7"/>
        <v>378210.61434074014</v>
      </c>
      <c r="H64" s="78">
        <v>0</v>
      </c>
      <c r="I64" s="78">
        <v>0</v>
      </c>
      <c r="J64" s="78">
        <v>0</v>
      </c>
      <c r="K64" s="73">
        <f t="shared" si="8"/>
        <v>30499474.824383441</v>
      </c>
      <c r="L64" s="73">
        <f t="shared" si="8"/>
        <v>17900026.666666646</v>
      </c>
      <c r="M64" s="73">
        <f t="shared" si="8"/>
        <v>378210.61434074014</v>
      </c>
      <c r="N64" s="23" t="s">
        <v>30</v>
      </c>
    </row>
    <row r="65" spans="1:14" x14ac:dyDescent="0.2">
      <c r="A65" s="3"/>
      <c r="B65" s="79">
        <v>0</v>
      </c>
      <c r="C65" s="79">
        <v>0</v>
      </c>
      <c r="D65" s="79">
        <v>0</v>
      </c>
      <c r="E65" s="73">
        <f t="shared" si="7"/>
        <v>218359.99999999988</v>
      </c>
      <c r="F65" s="73">
        <f t="shared" si="7"/>
        <v>-378210.61434074014</v>
      </c>
      <c r="G65" s="73">
        <f t="shared" si="7"/>
        <v>436720</v>
      </c>
      <c r="H65" s="78">
        <v>0</v>
      </c>
      <c r="I65" s="78">
        <v>0</v>
      </c>
      <c r="J65" s="78">
        <v>0</v>
      </c>
      <c r="K65" s="73">
        <f t="shared" si="8"/>
        <v>-218359.99999999988</v>
      </c>
      <c r="L65" s="73">
        <f t="shared" si="8"/>
        <v>378210.61434074014</v>
      </c>
      <c r="M65" s="73">
        <f t="shared" si="8"/>
        <v>873440</v>
      </c>
      <c r="N65" s="23" t="s">
        <v>31</v>
      </c>
    </row>
    <row r="66" spans="1:14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8" spans="1:14" x14ac:dyDescent="0.2">
      <c r="A68" s="91" t="s">
        <v>9</v>
      </c>
      <c r="B68" s="91"/>
      <c r="C68" s="91"/>
      <c r="E68" s="91" t="s">
        <v>10</v>
      </c>
      <c r="F68" s="91"/>
      <c r="G68" s="91"/>
      <c r="H68" s="91"/>
      <c r="J68" s="91" t="s">
        <v>11</v>
      </c>
      <c r="K68" s="91"/>
      <c r="L68" s="91"/>
      <c r="M68" s="91"/>
    </row>
    <row r="69" spans="1:14" x14ac:dyDescent="0.2">
      <c r="A69" s="5"/>
      <c r="B69" s="12">
        <v>0</v>
      </c>
      <c r="C69" s="28" t="s">
        <v>20</v>
      </c>
      <c r="E69" s="5"/>
      <c r="F69" s="35">
        <f t="array" ref="F69:F80">MMULT(MINVERSE(Rascunho!B44:M55),'Ex. 2'!B69:B80)</f>
        <v>9.3669249547238017E-47</v>
      </c>
      <c r="G69" s="28" t="s">
        <v>20</v>
      </c>
      <c r="H69" s="28" t="s">
        <v>35</v>
      </c>
      <c r="J69" s="5"/>
      <c r="K69" s="77">
        <f>Rascunho!C60-B69</f>
        <v>-9366.9249547238032</v>
      </c>
      <c r="L69" s="28" t="s">
        <v>20</v>
      </c>
      <c r="M69" s="28" t="s">
        <v>48</v>
      </c>
    </row>
    <row r="70" spans="1:14" x14ac:dyDescent="0.2">
      <c r="A70" s="5"/>
      <c r="B70" s="12">
        <v>0</v>
      </c>
      <c r="C70" s="28" t="s">
        <v>24</v>
      </c>
      <c r="E70" s="5"/>
      <c r="F70" s="35">
        <v>2.299993963527988E-48</v>
      </c>
      <c r="G70" s="28" t="s">
        <v>24</v>
      </c>
      <c r="H70" s="28" t="s">
        <v>35</v>
      </c>
      <c r="J70" s="5"/>
      <c r="K70" s="77">
        <f>Rascunho!C61-B70</f>
        <v>-229.99939635279875</v>
      </c>
      <c r="L70" s="28" t="s">
        <v>24</v>
      </c>
      <c r="M70" s="28" t="s">
        <v>48</v>
      </c>
    </row>
    <row r="71" spans="1:14" x14ac:dyDescent="0.2">
      <c r="A71" s="5"/>
      <c r="B71" s="12">
        <v>0</v>
      </c>
      <c r="C71" s="28" t="s">
        <v>25</v>
      </c>
      <c r="E71" s="5"/>
      <c r="F71" s="35">
        <v>1.52448604087676E-48</v>
      </c>
      <c r="G71" s="28" t="s">
        <v>25</v>
      </c>
      <c r="H71" s="28" t="s">
        <v>36</v>
      </c>
      <c r="J71" s="5"/>
      <c r="K71" s="77">
        <f>Rascunho!C62-B71</f>
        <v>-152.44860408767599</v>
      </c>
      <c r="L71" s="28" t="s">
        <v>25</v>
      </c>
      <c r="M71" s="28" t="s">
        <v>49</v>
      </c>
    </row>
    <row r="72" spans="1:14" x14ac:dyDescent="0.2">
      <c r="A72" s="5"/>
      <c r="B72" s="12">
        <v>0</v>
      </c>
      <c r="C72" s="28" t="s">
        <v>21</v>
      </c>
      <c r="E72" s="5"/>
      <c r="F72" s="12">
        <v>1.3243837715228292E-4</v>
      </c>
      <c r="G72" s="28" t="s">
        <v>21</v>
      </c>
      <c r="H72" s="28" t="s">
        <v>35</v>
      </c>
      <c r="J72" s="5"/>
      <c r="K72" s="80">
        <f>Rascunho!C63-B72</f>
        <v>1.1084466677857563E-12</v>
      </c>
      <c r="L72" s="28" t="s">
        <v>21</v>
      </c>
      <c r="M72" s="28" t="s">
        <v>48</v>
      </c>
    </row>
    <row r="73" spans="1:14" x14ac:dyDescent="0.2">
      <c r="A73" s="5"/>
      <c r="B73" s="12">
        <f>-5000</f>
        <v>-5000</v>
      </c>
      <c r="C73" s="28" t="s">
        <v>22</v>
      </c>
      <c r="E73" s="5"/>
      <c r="F73" s="12">
        <v>-5.3272663673605914E-4</v>
      </c>
      <c r="G73" s="28" t="s">
        <v>22</v>
      </c>
      <c r="H73" s="28" t="s">
        <v>35</v>
      </c>
      <c r="J73" s="5"/>
      <c r="K73" s="80">
        <f>Rascunho!C64-B73</f>
        <v>0</v>
      </c>
      <c r="L73" s="28" t="s">
        <v>22</v>
      </c>
      <c r="M73" s="28" t="s">
        <v>48</v>
      </c>
    </row>
    <row r="74" spans="1:14" x14ac:dyDescent="0.2">
      <c r="A74" s="29" t="s">
        <v>51</v>
      </c>
      <c r="B74" s="12">
        <v>0</v>
      </c>
      <c r="C74" s="28" t="s">
        <v>23</v>
      </c>
      <c r="E74" s="29" t="s">
        <v>52</v>
      </c>
      <c r="F74" s="12">
        <v>-8.8180294212091893E-4</v>
      </c>
      <c r="G74" s="28" t="s">
        <v>23</v>
      </c>
      <c r="H74" s="28" t="s">
        <v>36</v>
      </c>
      <c r="J74" s="29" t="s">
        <v>53</v>
      </c>
      <c r="K74" s="80">
        <f>Rascunho!C65-B74</f>
        <v>4.4053649617126212E-13</v>
      </c>
      <c r="L74" s="28" t="s">
        <v>23</v>
      </c>
      <c r="M74" s="28" t="s">
        <v>49</v>
      </c>
    </row>
    <row r="75" spans="1:14" x14ac:dyDescent="0.2">
      <c r="A75" s="5"/>
      <c r="B75" s="12">
        <v>0</v>
      </c>
      <c r="C75" s="28" t="s">
        <v>26</v>
      </c>
      <c r="E75" s="5"/>
      <c r="F75" s="12">
        <v>1.3243837715228292E-4</v>
      </c>
      <c r="G75" s="28" t="s">
        <v>26</v>
      </c>
      <c r="H75" s="28" t="s">
        <v>35</v>
      </c>
      <c r="J75" s="5"/>
      <c r="K75" s="80">
        <f>Rascunho!C66-B75</f>
        <v>0</v>
      </c>
      <c r="L75" s="28" t="s">
        <v>26</v>
      </c>
      <c r="M75" s="28" t="s">
        <v>48</v>
      </c>
    </row>
    <row r="76" spans="1:14" x14ac:dyDescent="0.2">
      <c r="A76" s="5"/>
      <c r="B76" s="12">
        <v>0</v>
      </c>
      <c r="C76" s="28" t="s">
        <v>27</v>
      </c>
      <c r="E76" s="5"/>
      <c r="F76" s="12">
        <v>-1.0047525461266976E-2</v>
      </c>
      <c r="G76" s="28" t="s">
        <v>27</v>
      </c>
      <c r="H76" s="28" t="s">
        <v>35</v>
      </c>
      <c r="J76" s="5"/>
      <c r="K76" s="80">
        <f>Rascunho!C67-B76</f>
        <v>4.5474735088646412E-13</v>
      </c>
      <c r="L76" s="28" t="s">
        <v>27</v>
      </c>
      <c r="M76" s="28" t="s">
        <v>48</v>
      </c>
    </row>
    <row r="77" spans="1:14" x14ac:dyDescent="0.2">
      <c r="A77" s="5"/>
      <c r="B77" s="27">
        <f>-1000</f>
        <v>-1000</v>
      </c>
      <c r="C77" s="28" t="s">
        <v>28</v>
      </c>
      <c r="E77" s="5"/>
      <c r="F77" s="12">
        <v>-5.4613962742330264E-3</v>
      </c>
      <c r="G77" s="28" t="s">
        <v>28</v>
      </c>
      <c r="H77" s="28" t="s">
        <v>36</v>
      </c>
      <c r="J77" s="5"/>
      <c r="K77" s="80">
        <f>Rascunho!C68-B77</f>
        <v>0</v>
      </c>
      <c r="L77" s="28" t="s">
        <v>28</v>
      </c>
      <c r="M77" s="28" t="s">
        <v>49</v>
      </c>
    </row>
    <row r="78" spans="1:14" x14ac:dyDescent="0.2">
      <c r="A78" s="5"/>
      <c r="B78" s="12">
        <v>0</v>
      </c>
      <c r="C78" s="28" t="s">
        <v>29</v>
      </c>
      <c r="E78" s="5"/>
      <c r="F78" s="35">
        <v>-9.3669249547237978E-47</v>
      </c>
      <c r="G78" s="28" t="s">
        <v>29</v>
      </c>
      <c r="H78" s="28" t="s">
        <v>35</v>
      </c>
      <c r="J78" s="5"/>
      <c r="K78" s="77">
        <f>Rascunho!C69-B78</f>
        <v>9366.9249547237978</v>
      </c>
      <c r="L78" s="28" t="s">
        <v>29</v>
      </c>
      <c r="M78" s="28" t="s">
        <v>48</v>
      </c>
    </row>
    <row r="79" spans="1:14" x14ac:dyDescent="0.2">
      <c r="A79" s="5"/>
      <c r="B79" s="12">
        <v>0</v>
      </c>
      <c r="C79" s="28" t="s">
        <v>30</v>
      </c>
      <c r="E79" s="5"/>
      <c r="F79" s="35">
        <v>-5.2299993963528004E-47</v>
      </c>
      <c r="G79" s="28" t="s">
        <v>30</v>
      </c>
      <c r="H79" s="28" t="s">
        <v>35</v>
      </c>
      <c r="J79" s="5"/>
      <c r="K79" s="77">
        <f>Rascunho!C70-B79</f>
        <v>5229.9993963528013</v>
      </c>
      <c r="L79" s="28" t="s">
        <v>30</v>
      </c>
      <c r="M79" s="28" t="s">
        <v>48</v>
      </c>
    </row>
    <row r="80" spans="1:14" x14ac:dyDescent="0.2">
      <c r="A80" s="5"/>
      <c r="B80" s="12">
        <v>0</v>
      </c>
      <c r="C80" s="28" t="s">
        <v>31</v>
      </c>
      <c r="E80" s="5"/>
      <c r="F80" s="12">
        <v>1.7711447642935273E-4</v>
      </c>
      <c r="G80" s="28" t="s">
        <v>31</v>
      </c>
      <c r="H80" s="28" t="s">
        <v>36</v>
      </c>
      <c r="J80" s="5"/>
      <c r="K80" s="80">
        <f>Rascunho!C71-B80</f>
        <v>-1.7053025658242404E-13</v>
      </c>
      <c r="L80" s="28" t="s">
        <v>31</v>
      </c>
      <c r="M80" s="28" t="s">
        <v>49</v>
      </c>
    </row>
    <row r="81" spans="1:16" x14ac:dyDescent="0.2">
      <c r="A81" s="5"/>
      <c r="B81" s="5"/>
      <c r="C81" s="5"/>
      <c r="E81" s="5"/>
      <c r="F81" s="5"/>
      <c r="G81" s="5"/>
      <c r="H81" s="5"/>
      <c r="J81" s="5"/>
      <c r="K81" s="5"/>
      <c r="L81" s="5"/>
      <c r="M81" s="28"/>
    </row>
    <row r="83" spans="1:16" x14ac:dyDescent="0.2">
      <c r="A83" s="11"/>
    </row>
    <row r="86" spans="1:16" x14ac:dyDescent="0.2">
      <c r="G86" s="87"/>
    </row>
    <row r="88" spans="1:16" ht="15.75" x14ac:dyDescent="0.25">
      <c r="A88" s="36" t="s">
        <v>57</v>
      </c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</row>
    <row r="90" spans="1:16" ht="15.75" x14ac:dyDescent="0.25">
      <c r="A90" s="37" t="s">
        <v>58</v>
      </c>
      <c r="B90" s="37"/>
      <c r="C90" s="38"/>
      <c r="D90" s="38"/>
    </row>
    <row r="91" spans="1:16" ht="15.75" x14ac:dyDescent="0.25">
      <c r="A91" s="33"/>
      <c r="B91" s="33"/>
      <c r="C91" s="31"/>
      <c r="D91" s="31"/>
    </row>
    <row r="92" spans="1:16" ht="15.75" x14ac:dyDescent="0.25">
      <c r="A92" s="42" t="s">
        <v>73</v>
      </c>
    </row>
    <row r="93" spans="1:16" x14ac:dyDescent="0.2">
      <c r="A93" s="43"/>
    </row>
    <row r="97" spans="1:4" x14ac:dyDescent="0.2">
      <c r="A97" s="47" t="s">
        <v>78</v>
      </c>
    </row>
    <row r="98" spans="1:4" ht="15.75" x14ac:dyDescent="0.25">
      <c r="A98" s="32" t="s">
        <v>62</v>
      </c>
      <c r="B98" s="33"/>
      <c r="C98" s="31"/>
      <c r="D98" s="31"/>
    </row>
    <row r="99" spans="1:4" ht="15.75" x14ac:dyDescent="0.25">
      <c r="A99" s="33" t="s">
        <v>59</v>
      </c>
      <c r="B99" s="33"/>
      <c r="C99" s="31"/>
      <c r="D99" s="31"/>
    </row>
    <row r="100" spans="1:4" ht="15.75" x14ac:dyDescent="0.25">
      <c r="A100" s="33" t="s">
        <v>67</v>
      </c>
      <c r="B100" s="33"/>
      <c r="C100" s="31"/>
      <c r="D100" s="31"/>
    </row>
    <row r="101" spans="1:4" ht="15.75" x14ac:dyDescent="0.25">
      <c r="A101" s="33" t="s">
        <v>93</v>
      </c>
      <c r="B101" s="33"/>
      <c r="C101" s="31"/>
      <c r="D101" s="31"/>
    </row>
    <row r="102" spans="1:4" ht="15.75" x14ac:dyDescent="0.25">
      <c r="A102" s="33" t="s">
        <v>96</v>
      </c>
      <c r="C102" s="31"/>
      <c r="D102" s="31"/>
    </row>
    <row r="103" spans="1:4" ht="19.5" x14ac:dyDescent="0.35">
      <c r="A103" s="33" t="s">
        <v>97</v>
      </c>
      <c r="B103" s="33"/>
      <c r="C103" s="31"/>
      <c r="D103" s="31"/>
    </row>
    <row r="104" spans="1:4" ht="15.75" x14ac:dyDescent="0.25">
      <c r="A104" s="33" t="s">
        <v>68</v>
      </c>
      <c r="B104" s="33"/>
      <c r="C104" s="31"/>
      <c r="D104" s="31"/>
    </row>
    <row r="105" spans="1:4" ht="15.75" x14ac:dyDescent="0.25">
      <c r="A105" s="30" t="s">
        <v>63</v>
      </c>
      <c r="B105" s="33"/>
      <c r="C105" s="31"/>
      <c r="D105" s="31"/>
    </row>
    <row r="106" spans="1:4" ht="15.75" x14ac:dyDescent="0.25">
      <c r="A106" s="33" t="s">
        <v>71</v>
      </c>
      <c r="B106" s="33"/>
      <c r="C106" s="31"/>
      <c r="D106" s="31"/>
    </row>
    <row r="107" spans="1:4" ht="15.75" x14ac:dyDescent="0.25">
      <c r="A107" s="33" t="s">
        <v>72</v>
      </c>
      <c r="B107" s="33"/>
    </row>
    <row r="108" spans="1:4" ht="15.75" x14ac:dyDescent="0.25">
      <c r="A108" s="33" t="s">
        <v>60</v>
      </c>
      <c r="C108" s="31"/>
      <c r="D108" s="31"/>
    </row>
    <row r="109" spans="1:4" ht="19.5" x14ac:dyDescent="0.35">
      <c r="A109" s="33" t="s">
        <v>64</v>
      </c>
      <c r="B109" s="33"/>
      <c r="C109" s="31"/>
      <c r="D109" s="31"/>
    </row>
    <row r="110" spans="1:4" ht="15.75" x14ac:dyDescent="0.25">
      <c r="A110" s="32" t="s">
        <v>61</v>
      </c>
      <c r="B110" s="33"/>
      <c r="C110" s="31"/>
      <c r="D110" s="31"/>
    </row>
    <row r="111" spans="1:4" ht="18" x14ac:dyDescent="0.35">
      <c r="A111" s="34" t="s">
        <v>65</v>
      </c>
      <c r="B111" s="33"/>
    </row>
    <row r="112" spans="1:4" ht="18" x14ac:dyDescent="0.35">
      <c r="A112" s="34" t="s">
        <v>66</v>
      </c>
    </row>
    <row r="113" spans="1:16" ht="15.75" x14ac:dyDescent="0.25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</row>
    <row r="114" spans="1:16" x14ac:dyDescent="0.2">
      <c r="A114" s="39" t="s">
        <v>69</v>
      </c>
    </row>
    <row r="115" spans="1:16" x14ac:dyDescent="0.2">
      <c r="A115" s="40" t="s">
        <v>70</v>
      </c>
    </row>
  </sheetData>
  <mergeCells count="9">
    <mergeCell ref="A1:P1"/>
    <mergeCell ref="N2:P2"/>
    <mergeCell ref="B2:L2"/>
    <mergeCell ref="E68:H68"/>
    <mergeCell ref="A68:C68"/>
    <mergeCell ref="J68:M68"/>
    <mergeCell ref="A34:P34"/>
    <mergeCell ref="A17:O17"/>
    <mergeCell ref="A52:N52"/>
  </mergeCells>
  <phoneticPr fontId="2" type="noConversion"/>
  <hyperlinks>
    <hyperlink ref="A115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1"/>
  <sheetViews>
    <sheetView tabSelected="1" topLeftCell="A38" workbookViewId="0">
      <selection activeCell="B40" sqref="B40"/>
    </sheetView>
  </sheetViews>
  <sheetFormatPr defaultRowHeight="12.75" x14ac:dyDescent="0.2"/>
  <cols>
    <col min="3" max="3" width="10" customWidth="1"/>
    <col min="4" max="9" width="9.5703125" bestFit="1" customWidth="1"/>
    <col min="10" max="10" width="13.140625" bestFit="1" customWidth="1"/>
    <col min="11" max="11" width="12.7109375" bestFit="1" customWidth="1"/>
    <col min="12" max="12" width="13.28515625" bestFit="1" customWidth="1"/>
    <col min="13" max="13" width="10.140625" bestFit="1" customWidth="1"/>
    <col min="14" max="14" width="12.7109375" bestFit="1" customWidth="1"/>
    <col min="15" max="15" width="13.28515625" bestFit="1" customWidth="1"/>
    <col min="16" max="16" width="10.140625" bestFit="1" customWidth="1"/>
    <col min="18" max="18" width="12.140625" bestFit="1" customWidth="1"/>
    <col min="19" max="20" width="10.140625" bestFit="1" customWidth="1"/>
    <col min="21" max="21" width="12.140625" bestFit="1" customWidth="1"/>
    <col min="22" max="23" width="10.140625" bestFit="1" customWidth="1"/>
  </cols>
  <sheetData>
    <row r="1" spans="1:3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81" t="s">
        <v>92</v>
      </c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x14ac:dyDescent="0.2">
      <c r="A3" s="83" t="s">
        <v>44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5" t="s">
        <v>44</v>
      </c>
      <c r="Y3" s="11" t="s">
        <v>89</v>
      </c>
    </row>
    <row r="4" spans="1:35" ht="18.75" x14ac:dyDescent="0.35">
      <c r="D4" s="92" t="s">
        <v>74</v>
      </c>
      <c r="E4" s="92"/>
      <c r="F4" s="92"/>
      <c r="G4" s="92"/>
      <c r="H4" s="92"/>
      <c r="I4" s="92"/>
      <c r="K4" s="92" t="s">
        <v>77</v>
      </c>
      <c r="L4" s="92"/>
      <c r="M4" s="92"/>
      <c r="N4" s="92"/>
      <c r="O4" s="92"/>
      <c r="P4" s="92"/>
      <c r="R4" s="92" t="s">
        <v>76</v>
      </c>
      <c r="S4" s="92"/>
      <c r="T4" s="92"/>
      <c r="U4" s="92"/>
      <c r="V4" s="92"/>
      <c r="W4" s="92"/>
      <c r="Y4" s="81" t="s">
        <v>92</v>
      </c>
    </row>
    <row r="5" spans="1:35" ht="18" x14ac:dyDescent="0.35">
      <c r="A5" s="12" t="s">
        <v>12</v>
      </c>
      <c r="B5" s="19">
        <f>206000000000</f>
        <v>206000000000</v>
      </c>
      <c r="C5" s="13" t="s">
        <v>38</v>
      </c>
      <c r="D5" s="15">
        <f>B5*B6/B8</f>
        <v>70726666.666666672</v>
      </c>
      <c r="E5" s="16">
        <v>0</v>
      </c>
      <c r="F5" s="16">
        <v>0</v>
      </c>
      <c r="G5" s="15">
        <f>-D5</f>
        <v>-70726666.666666672</v>
      </c>
      <c r="H5" s="16">
        <v>0</v>
      </c>
      <c r="I5" s="16">
        <v>0</v>
      </c>
      <c r="K5" s="17">
        <f>COS(B9)</f>
        <v>-1</v>
      </c>
      <c r="L5" s="17">
        <f>-SIN(B9)</f>
        <v>-1.22514845490862E-16</v>
      </c>
      <c r="M5" s="17">
        <v>0</v>
      </c>
      <c r="N5" s="17">
        <v>0</v>
      </c>
      <c r="O5" s="17">
        <v>0</v>
      </c>
      <c r="P5" s="17">
        <v>0</v>
      </c>
      <c r="R5" s="14">
        <f t="array" ref="R5:W10">TRANSPOSE(K5:P10)</f>
        <v>-1</v>
      </c>
      <c r="S5" s="14">
        <v>1.22514845490862E-16</v>
      </c>
      <c r="T5" s="14">
        <v>0</v>
      </c>
      <c r="U5" s="14">
        <v>0</v>
      </c>
      <c r="V5" s="14">
        <v>0</v>
      </c>
      <c r="W5" s="14">
        <v>0</v>
      </c>
      <c r="Y5" s="92" t="s">
        <v>79</v>
      </c>
      <c r="Z5" s="92"/>
      <c r="AA5" s="92"/>
      <c r="AB5" s="92"/>
      <c r="AC5" s="92"/>
      <c r="AD5" s="92"/>
    </row>
    <row r="6" spans="1:35" ht="15" x14ac:dyDescent="0.25">
      <c r="A6" s="12" t="s">
        <v>13</v>
      </c>
      <c r="B6" s="19">
        <f>0.00103</f>
        <v>1.0300000000000001E-3</v>
      </c>
      <c r="C6" s="13" t="s">
        <v>39</v>
      </c>
      <c r="D6" s="16">
        <v>0</v>
      </c>
      <c r="E6" s="15">
        <f>12*B5*B7/(B8^3)</f>
        <v>291146.66666666669</v>
      </c>
      <c r="F6" s="15">
        <f>E7</f>
        <v>436720</v>
      </c>
      <c r="G6" s="16">
        <v>0</v>
      </c>
      <c r="H6" s="15">
        <f>-E6</f>
        <v>-291146.66666666669</v>
      </c>
      <c r="I6" s="15">
        <f>F6</f>
        <v>436720</v>
      </c>
      <c r="K6" s="17">
        <f>SIN(B9)</f>
        <v>1.22514845490862E-16</v>
      </c>
      <c r="L6" s="17">
        <f>K5</f>
        <v>-1</v>
      </c>
      <c r="M6" s="17">
        <v>0</v>
      </c>
      <c r="N6" s="17">
        <v>0</v>
      </c>
      <c r="O6" s="17">
        <v>0</v>
      </c>
      <c r="P6" s="17">
        <v>0</v>
      </c>
      <c r="R6" s="14">
        <v>-1.22514845490862E-16</v>
      </c>
      <c r="S6" s="14">
        <v>-1</v>
      </c>
      <c r="T6" s="14">
        <v>0</v>
      </c>
      <c r="U6" s="14">
        <v>0</v>
      </c>
      <c r="V6" s="14">
        <v>0</v>
      </c>
      <c r="W6" s="14">
        <v>0</v>
      </c>
      <c r="Y6" s="48" t="s">
        <v>80</v>
      </c>
      <c r="Z6" s="49">
        <v>0</v>
      </c>
      <c r="AA6" s="50">
        <v>0</v>
      </c>
      <c r="AB6" s="51" t="s">
        <v>81</v>
      </c>
      <c r="AC6" s="49">
        <v>0</v>
      </c>
      <c r="AD6" s="49">
        <v>0</v>
      </c>
    </row>
    <row r="7" spans="1:35" ht="14.25" x14ac:dyDescent="0.2">
      <c r="A7" s="12" t="s">
        <v>14</v>
      </c>
      <c r="B7" s="12">
        <f>0.00000318</f>
        <v>3.18E-6</v>
      </c>
      <c r="C7" s="13" t="s">
        <v>40</v>
      </c>
      <c r="D7" s="16">
        <v>0</v>
      </c>
      <c r="E7" s="15">
        <f>6*B5*B7/B8^2</f>
        <v>436720</v>
      </c>
      <c r="F7" s="15">
        <f>4*B5*B7/B8</f>
        <v>873440</v>
      </c>
      <c r="G7" s="16">
        <v>0</v>
      </c>
      <c r="H7" s="15">
        <f>-F6</f>
        <v>-436720</v>
      </c>
      <c r="I7" s="15">
        <f>F10</f>
        <v>436720</v>
      </c>
      <c r="K7" s="17">
        <v>0</v>
      </c>
      <c r="L7" s="17">
        <v>0</v>
      </c>
      <c r="M7" s="17">
        <v>1</v>
      </c>
      <c r="N7" s="17">
        <v>0</v>
      </c>
      <c r="O7" s="17">
        <v>0</v>
      </c>
      <c r="P7" s="17">
        <v>0</v>
      </c>
      <c r="R7" s="14">
        <v>0</v>
      </c>
      <c r="S7" s="14">
        <v>0</v>
      </c>
      <c r="T7" s="14">
        <v>1</v>
      </c>
      <c r="U7" s="14">
        <v>0</v>
      </c>
      <c r="V7" s="14">
        <v>0</v>
      </c>
      <c r="W7" s="14">
        <v>0</v>
      </c>
      <c r="Y7" s="49">
        <v>0</v>
      </c>
      <c r="Z7" s="52" t="s">
        <v>82</v>
      </c>
      <c r="AA7" s="53" t="s">
        <v>83</v>
      </c>
      <c r="AB7" s="49">
        <v>0</v>
      </c>
      <c r="AC7" s="54" t="s">
        <v>84</v>
      </c>
      <c r="AD7" s="55" t="s">
        <v>83</v>
      </c>
    </row>
    <row r="8" spans="1:35" x14ac:dyDescent="0.2">
      <c r="A8" s="13" t="s">
        <v>46</v>
      </c>
      <c r="B8" s="12">
        <f>3</f>
        <v>3</v>
      </c>
      <c r="C8" s="18" t="s">
        <v>35</v>
      </c>
      <c r="D8" s="15">
        <f>-D5</f>
        <v>-70726666.666666672</v>
      </c>
      <c r="E8" s="16">
        <v>0</v>
      </c>
      <c r="F8" s="16">
        <v>0</v>
      </c>
      <c r="G8" s="15">
        <f>D5</f>
        <v>70726666.666666672</v>
      </c>
      <c r="H8" s="16">
        <v>0</v>
      </c>
      <c r="I8" s="16">
        <v>0</v>
      </c>
      <c r="K8" s="17">
        <v>0</v>
      </c>
      <c r="L8" s="17">
        <v>0</v>
      </c>
      <c r="M8" s="17">
        <v>0</v>
      </c>
      <c r="N8" s="17">
        <f>K5</f>
        <v>-1</v>
      </c>
      <c r="O8" s="17">
        <f>L5</f>
        <v>-1.22514845490862E-16</v>
      </c>
      <c r="P8" s="17">
        <v>0</v>
      </c>
      <c r="R8" s="14">
        <v>0</v>
      </c>
      <c r="S8" s="14">
        <v>0</v>
      </c>
      <c r="T8" s="14">
        <v>0</v>
      </c>
      <c r="U8" s="14">
        <v>-1</v>
      </c>
      <c r="V8" s="14">
        <v>1.22514845490862E-16</v>
      </c>
      <c r="W8" s="14">
        <v>0</v>
      </c>
      <c r="Y8" s="56">
        <v>0</v>
      </c>
      <c r="Z8" s="57" t="s">
        <v>83</v>
      </c>
      <c r="AA8" s="58" t="s">
        <v>85</v>
      </c>
      <c r="AB8" s="59">
        <v>0</v>
      </c>
      <c r="AC8" s="60" t="s">
        <v>86</v>
      </c>
      <c r="AD8" s="61" t="s">
        <v>87</v>
      </c>
    </row>
    <row r="9" spans="1:35" ht="15" x14ac:dyDescent="0.25">
      <c r="A9" s="13" t="s">
        <v>15</v>
      </c>
      <c r="B9" s="13">
        <f>PI()</f>
        <v>3.1415926535897931</v>
      </c>
      <c r="C9" s="18" t="s">
        <v>36</v>
      </c>
      <c r="D9" s="16">
        <v>0</v>
      </c>
      <c r="E9" s="15">
        <f>-E6</f>
        <v>-291146.66666666669</v>
      </c>
      <c r="F9" s="15">
        <f>-F6</f>
        <v>-436720</v>
      </c>
      <c r="G9" s="16">
        <v>0</v>
      </c>
      <c r="H9" s="15">
        <f>E6</f>
        <v>291146.66666666669</v>
      </c>
      <c r="I9" s="15">
        <f>-F6</f>
        <v>-436720</v>
      </c>
      <c r="K9" s="17">
        <v>0</v>
      </c>
      <c r="L9" s="17">
        <v>0</v>
      </c>
      <c r="M9" s="17">
        <v>0</v>
      </c>
      <c r="N9" s="17">
        <f>K6</f>
        <v>1.22514845490862E-16</v>
      </c>
      <c r="O9" s="17">
        <f>K5</f>
        <v>-1</v>
      </c>
      <c r="P9" s="17">
        <v>0</v>
      </c>
      <c r="R9" s="14">
        <v>0</v>
      </c>
      <c r="S9" s="14">
        <v>0</v>
      </c>
      <c r="T9" s="14">
        <v>0</v>
      </c>
      <c r="U9" s="14">
        <v>-1.22514845490862E-16</v>
      </c>
      <c r="V9" s="14">
        <v>-1</v>
      </c>
      <c r="W9" s="14">
        <v>0</v>
      </c>
      <c r="Y9" s="62" t="s">
        <v>81</v>
      </c>
      <c r="Z9" s="63">
        <v>0</v>
      </c>
      <c r="AA9" s="50">
        <v>0</v>
      </c>
      <c r="AB9" s="64" t="s">
        <v>80</v>
      </c>
      <c r="AC9" s="63">
        <v>0</v>
      </c>
      <c r="AD9" s="63">
        <v>0</v>
      </c>
    </row>
    <row r="10" spans="1:35" x14ac:dyDescent="0.2">
      <c r="D10" s="16">
        <v>0</v>
      </c>
      <c r="E10" s="15">
        <f>E7</f>
        <v>436720</v>
      </c>
      <c r="F10" s="15">
        <f>2*B5*B7/B8</f>
        <v>436720</v>
      </c>
      <c r="G10" s="16">
        <v>0</v>
      </c>
      <c r="H10" s="15">
        <f>-F6</f>
        <v>-436720</v>
      </c>
      <c r="I10" s="15">
        <f>F7</f>
        <v>873440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1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1</v>
      </c>
      <c r="Y10" s="63">
        <v>0</v>
      </c>
      <c r="Z10" s="65" t="s">
        <v>84</v>
      </c>
      <c r="AA10" s="66" t="s">
        <v>86</v>
      </c>
      <c r="AB10" s="63">
        <v>0</v>
      </c>
      <c r="AC10" s="67" t="s">
        <v>82</v>
      </c>
      <c r="AD10" s="68" t="s">
        <v>86</v>
      </c>
    </row>
    <row r="11" spans="1:35" x14ac:dyDescent="0.2">
      <c r="Y11" s="63">
        <v>0</v>
      </c>
      <c r="Z11" s="69" t="s">
        <v>83</v>
      </c>
      <c r="AA11" s="70" t="s">
        <v>87</v>
      </c>
      <c r="AB11" s="63">
        <v>0</v>
      </c>
      <c r="AC11" s="68" t="s">
        <v>86</v>
      </c>
      <c r="AD11" s="71" t="s">
        <v>85</v>
      </c>
    </row>
    <row r="12" spans="1:35" ht="18" x14ac:dyDescent="0.35">
      <c r="D12" s="93" t="s">
        <v>95</v>
      </c>
      <c r="E12" s="94"/>
      <c r="F12" s="94"/>
      <c r="G12" s="94"/>
      <c r="H12" s="94"/>
      <c r="I12" s="94"/>
      <c r="K12" s="92" t="s">
        <v>75</v>
      </c>
      <c r="L12" s="92"/>
      <c r="M12" s="92"/>
      <c r="N12" s="92"/>
      <c r="O12" s="92"/>
      <c r="P12" s="92"/>
      <c r="R12" s="92" t="s">
        <v>94</v>
      </c>
      <c r="S12" s="92"/>
      <c r="T12" s="92"/>
      <c r="U12" s="92"/>
      <c r="V12" s="92"/>
      <c r="W12" s="92"/>
      <c r="Y12" s="81" t="s">
        <v>92</v>
      </c>
    </row>
    <row r="13" spans="1:35" ht="18" x14ac:dyDescent="0.35">
      <c r="B13" s="10"/>
      <c r="D13" s="82">
        <f t="array" ref="D13:I18">MMULT(K5:P10,D5:I10)</f>
        <v>-70726666.666666672</v>
      </c>
      <c r="E13" s="82">
        <v>-3.5669788881846173E-11</v>
      </c>
      <c r="F13" s="82">
        <v>-5.3504683322769253E-11</v>
      </c>
      <c r="G13" s="12">
        <v>70726666.666666672</v>
      </c>
      <c r="H13" s="12">
        <v>3.5669788881846173E-11</v>
      </c>
      <c r="I13" s="12">
        <v>-5.3504683322769253E-11</v>
      </c>
      <c r="K13" s="72">
        <f t="array" ref="K13:P18">MMULT(D13:I18,R5:W10)</f>
        <v>70726666.666666672</v>
      </c>
      <c r="L13" s="72">
        <v>-8.6293968498685219E-9</v>
      </c>
      <c r="M13" s="72">
        <v>-5.3504683322769253E-11</v>
      </c>
      <c r="N13" s="72">
        <v>-70726666.666666672</v>
      </c>
      <c r="O13" s="72">
        <v>8.6293968498685219E-9</v>
      </c>
      <c r="P13" s="72">
        <v>-5.3504683322769253E-11</v>
      </c>
      <c r="R13" s="72">
        <f t="array" ref="R13:W18">MMULT(MMULT(K5:P10,D5:I10),TRANSPOSE(R5:W10))</f>
        <v>70726666.666666672</v>
      </c>
      <c r="S13" s="72">
        <v>8.7007364276322132E-9</v>
      </c>
      <c r="T13" s="72">
        <v>-5.3504683322769253E-11</v>
      </c>
      <c r="U13" s="72">
        <v>-70726666.666666672</v>
      </c>
      <c r="V13" s="72">
        <v>-8.7007364276322132E-9</v>
      </c>
      <c r="W13" s="72">
        <v>-5.3504683322769253E-11</v>
      </c>
      <c r="Y13" s="92" t="s">
        <v>88</v>
      </c>
      <c r="Z13" s="92"/>
      <c r="AA13" s="92"/>
      <c r="AB13" s="92"/>
      <c r="AC13" s="92"/>
      <c r="AD13" s="92"/>
    </row>
    <row r="14" spans="1:35" ht="15" x14ac:dyDescent="0.25">
      <c r="D14" s="82">
        <v>8.6650666387503676E-9</v>
      </c>
      <c r="E14" s="82">
        <v>-291146.66666666669</v>
      </c>
      <c r="F14" s="82">
        <v>-436720</v>
      </c>
      <c r="G14" s="12">
        <v>-8.6650666387503676E-9</v>
      </c>
      <c r="H14" s="12">
        <v>291146.66666666669</v>
      </c>
      <c r="I14" s="12">
        <v>-436720</v>
      </c>
      <c r="K14" s="72">
        <v>-8.6293968498685219E-9</v>
      </c>
      <c r="L14" s="72">
        <v>291146.66666666669</v>
      </c>
      <c r="M14" s="72">
        <v>-436720</v>
      </c>
      <c r="N14" s="72">
        <v>8.6293968498685219E-9</v>
      </c>
      <c r="O14" s="72">
        <v>-291146.66666666669</v>
      </c>
      <c r="P14" s="72">
        <v>-436720</v>
      </c>
      <c r="R14" s="72">
        <v>-8.7007364276322132E-9</v>
      </c>
      <c r="S14" s="72">
        <v>291146.66666666669</v>
      </c>
      <c r="T14" s="72">
        <v>-436720</v>
      </c>
      <c r="U14" s="72">
        <v>8.7007364276322132E-9</v>
      </c>
      <c r="V14" s="72">
        <v>-291146.66666666669</v>
      </c>
      <c r="W14" s="72">
        <v>-436720</v>
      </c>
      <c r="Y14" s="44" t="s">
        <v>17</v>
      </c>
      <c r="Z14" s="45" t="s">
        <v>18</v>
      </c>
      <c r="AA14" s="44">
        <v>0</v>
      </c>
      <c r="AB14" s="46">
        <v>0</v>
      </c>
      <c r="AC14" s="46">
        <v>0</v>
      </c>
      <c r="AD14" s="46">
        <v>0</v>
      </c>
    </row>
    <row r="15" spans="1:35" ht="15" x14ac:dyDescent="0.25">
      <c r="D15" s="82">
        <v>0</v>
      </c>
      <c r="E15" s="82">
        <v>436720</v>
      </c>
      <c r="F15" s="82">
        <v>873440</v>
      </c>
      <c r="G15" s="12">
        <v>0</v>
      </c>
      <c r="H15" s="12">
        <v>-436720</v>
      </c>
      <c r="I15" s="12">
        <v>436720</v>
      </c>
      <c r="K15" s="72">
        <v>-5.3504683322769253E-11</v>
      </c>
      <c r="L15" s="72">
        <v>-436720</v>
      </c>
      <c r="M15" s="72">
        <v>873440</v>
      </c>
      <c r="N15" s="72">
        <v>5.3504683322769253E-11</v>
      </c>
      <c r="O15" s="72">
        <v>436720</v>
      </c>
      <c r="P15" s="72">
        <v>436720</v>
      </c>
      <c r="R15" s="72">
        <v>5.3504683322769253E-11</v>
      </c>
      <c r="S15" s="72">
        <v>-436720</v>
      </c>
      <c r="T15" s="72">
        <v>873440</v>
      </c>
      <c r="U15" s="72">
        <v>-5.3504683322769253E-11</v>
      </c>
      <c r="V15" s="72">
        <v>436720</v>
      </c>
      <c r="W15" s="72">
        <v>436720</v>
      </c>
      <c r="Y15" s="44" t="s">
        <v>19</v>
      </c>
      <c r="Z15" s="44" t="s">
        <v>17</v>
      </c>
      <c r="AA15" s="44">
        <v>0</v>
      </c>
      <c r="AB15" s="46">
        <v>0</v>
      </c>
      <c r="AC15" s="46">
        <v>0</v>
      </c>
      <c r="AD15" s="46">
        <v>0</v>
      </c>
    </row>
    <row r="16" spans="1:35" ht="15" x14ac:dyDescent="0.25">
      <c r="D16" s="12">
        <v>70726666.666666672</v>
      </c>
      <c r="E16" s="12">
        <v>3.5669788881846173E-11</v>
      </c>
      <c r="F16" s="12">
        <v>5.3504683322769253E-11</v>
      </c>
      <c r="G16" s="82">
        <v>-70726666.666666672</v>
      </c>
      <c r="H16" s="82">
        <v>-3.5669788881846173E-11</v>
      </c>
      <c r="I16" s="82">
        <v>5.3504683322769253E-11</v>
      </c>
      <c r="K16" s="72">
        <v>-70726666.666666672</v>
      </c>
      <c r="L16" s="72">
        <v>8.6293968498685219E-9</v>
      </c>
      <c r="M16" s="72">
        <v>5.3504683322769253E-11</v>
      </c>
      <c r="N16" s="72">
        <v>70726666.666666672</v>
      </c>
      <c r="O16" s="72">
        <v>-8.6293968498685219E-9</v>
      </c>
      <c r="P16" s="72">
        <v>5.3504683322769253E-11</v>
      </c>
      <c r="R16" s="72">
        <v>-70726666.666666672</v>
      </c>
      <c r="S16" s="72">
        <v>-8.7007364276322132E-9</v>
      </c>
      <c r="T16" s="72">
        <v>5.3504683322769253E-11</v>
      </c>
      <c r="U16" s="72">
        <v>70726666.666666672</v>
      </c>
      <c r="V16" s="72">
        <v>8.7007364276322132E-9</v>
      </c>
      <c r="W16" s="72">
        <v>5.3504683322769253E-11</v>
      </c>
      <c r="Y16" s="44">
        <v>0</v>
      </c>
      <c r="Z16" s="44">
        <v>0</v>
      </c>
      <c r="AA16" s="44">
        <v>1</v>
      </c>
      <c r="AB16" s="46">
        <v>0</v>
      </c>
      <c r="AC16" s="46">
        <v>0</v>
      </c>
      <c r="AD16" s="46">
        <v>0</v>
      </c>
    </row>
    <row r="17" spans="1:30" ht="15" x14ac:dyDescent="0.25">
      <c r="D17" s="12">
        <v>-8.6650666387503676E-9</v>
      </c>
      <c r="E17" s="12">
        <v>291146.66666666669</v>
      </c>
      <c r="F17" s="12">
        <v>436720</v>
      </c>
      <c r="G17" s="82">
        <v>8.6650666387503676E-9</v>
      </c>
      <c r="H17" s="82">
        <v>-291146.66666666669</v>
      </c>
      <c r="I17" s="82">
        <v>436720</v>
      </c>
      <c r="K17" s="72">
        <v>8.6293968498685219E-9</v>
      </c>
      <c r="L17" s="72">
        <v>-291146.66666666669</v>
      </c>
      <c r="M17" s="72">
        <v>436720</v>
      </c>
      <c r="N17" s="72">
        <v>-8.6293968498685219E-9</v>
      </c>
      <c r="O17" s="72">
        <v>291146.66666666669</v>
      </c>
      <c r="P17" s="72">
        <v>436720</v>
      </c>
      <c r="R17" s="72">
        <v>8.7007364276322132E-9</v>
      </c>
      <c r="S17" s="72">
        <v>-291146.66666666669</v>
      </c>
      <c r="T17" s="72">
        <v>436720</v>
      </c>
      <c r="U17" s="72">
        <v>-8.7007364276322132E-9</v>
      </c>
      <c r="V17" s="72">
        <v>291146.66666666669</v>
      </c>
      <c r="W17" s="72">
        <v>436720</v>
      </c>
      <c r="Y17" s="46">
        <v>0</v>
      </c>
      <c r="Z17" s="46">
        <v>0</v>
      </c>
      <c r="AA17" s="46">
        <v>0</v>
      </c>
      <c r="AB17" s="44" t="s">
        <v>17</v>
      </c>
      <c r="AC17" s="45" t="s">
        <v>18</v>
      </c>
      <c r="AD17" s="44">
        <v>0</v>
      </c>
    </row>
    <row r="18" spans="1:30" ht="15" x14ac:dyDescent="0.25">
      <c r="D18" s="12">
        <v>0</v>
      </c>
      <c r="E18" s="12">
        <v>436720</v>
      </c>
      <c r="F18" s="12">
        <v>436720</v>
      </c>
      <c r="G18" s="82">
        <v>0</v>
      </c>
      <c r="H18" s="82">
        <v>-436720</v>
      </c>
      <c r="I18" s="82">
        <v>873440</v>
      </c>
      <c r="K18" s="72">
        <v>-5.3504683322769253E-11</v>
      </c>
      <c r="L18" s="72">
        <v>-436720</v>
      </c>
      <c r="M18" s="72">
        <v>436720</v>
      </c>
      <c r="N18" s="72">
        <v>5.3504683322769253E-11</v>
      </c>
      <c r="O18" s="72">
        <v>436720</v>
      </c>
      <c r="P18" s="72">
        <v>873440</v>
      </c>
      <c r="R18" s="72">
        <v>5.3504683322769253E-11</v>
      </c>
      <c r="S18" s="72">
        <v>-436720</v>
      </c>
      <c r="T18" s="72">
        <v>436720</v>
      </c>
      <c r="U18" s="72">
        <v>-5.3504683322769253E-11</v>
      </c>
      <c r="V18" s="72">
        <v>436720</v>
      </c>
      <c r="W18" s="72">
        <v>873440</v>
      </c>
      <c r="Y18" s="46">
        <v>0</v>
      </c>
      <c r="Z18" s="46">
        <v>0</v>
      </c>
      <c r="AA18" s="46">
        <v>0</v>
      </c>
      <c r="AB18" s="44" t="s">
        <v>19</v>
      </c>
      <c r="AC18" s="44" t="s">
        <v>17</v>
      </c>
      <c r="AD18" s="44">
        <v>0</v>
      </c>
    </row>
    <row r="19" spans="1:30" x14ac:dyDescent="0.2">
      <c r="Y19" s="46">
        <v>0</v>
      </c>
      <c r="Z19" s="46">
        <v>0</v>
      </c>
      <c r="AA19" s="46">
        <v>0</v>
      </c>
      <c r="AB19" s="44">
        <v>0</v>
      </c>
      <c r="AC19" s="44">
        <v>0</v>
      </c>
      <c r="AD19" s="44">
        <v>1</v>
      </c>
    </row>
    <row r="20" spans="1:30" x14ac:dyDescent="0.2">
      <c r="A20" s="83" t="s">
        <v>45</v>
      </c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5" t="s">
        <v>45</v>
      </c>
    </row>
    <row r="21" spans="1:30" ht="18" x14ac:dyDescent="0.35">
      <c r="D21" s="92" t="s">
        <v>74</v>
      </c>
      <c r="E21" s="92"/>
      <c r="F21" s="92"/>
      <c r="G21" s="92"/>
      <c r="H21" s="92"/>
      <c r="I21" s="92"/>
      <c r="K21" s="92" t="s">
        <v>77</v>
      </c>
      <c r="L21" s="92"/>
      <c r="M21" s="92"/>
      <c r="N21" s="92"/>
      <c r="O21" s="92"/>
      <c r="P21" s="92"/>
      <c r="R21" s="92" t="s">
        <v>75</v>
      </c>
      <c r="S21" s="92"/>
      <c r="T21" s="92"/>
      <c r="U21" s="92"/>
      <c r="V21" s="92"/>
      <c r="W21" s="92"/>
      <c r="Y21" s="81" t="s">
        <v>92</v>
      </c>
    </row>
    <row r="22" spans="1:30" x14ac:dyDescent="0.2">
      <c r="A22" s="12" t="s">
        <v>12</v>
      </c>
      <c r="B22" s="19">
        <f>206000000000</f>
        <v>206000000000</v>
      </c>
      <c r="C22" s="13" t="s">
        <v>38</v>
      </c>
      <c r="D22" s="15">
        <f>B22*B23/B25</f>
        <v>70726666.666666672</v>
      </c>
      <c r="E22" s="17">
        <v>0</v>
      </c>
      <c r="F22" s="17">
        <v>0</v>
      </c>
      <c r="G22" s="15">
        <f>-D22</f>
        <v>-70726666.666666672</v>
      </c>
      <c r="H22" s="17">
        <v>0</v>
      </c>
      <c r="I22" s="17">
        <v>0</v>
      </c>
      <c r="K22" s="17">
        <f>COS(B26)</f>
        <v>1</v>
      </c>
      <c r="L22" s="17">
        <f>-SIN(B26)</f>
        <v>0</v>
      </c>
      <c r="M22" s="17">
        <v>0</v>
      </c>
      <c r="N22" s="17">
        <v>0</v>
      </c>
      <c r="O22" s="17">
        <v>0</v>
      </c>
      <c r="P22" s="17">
        <v>0</v>
      </c>
      <c r="R22" s="72">
        <f t="array" ref="R22:W27">MMULT(MMULT(K22:P27,D22:I27),TRANSPOSE(K22:P27))</f>
        <v>70726666.666666672</v>
      </c>
      <c r="S22" s="72">
        <v>0</v>
      </c>
      <c r="T22" s="72">
        <v>0</v>
      </c>
      <c r="U22" s="72">
        <v>-70726666.666666672</v>
      </c>
      <c r="V22" s="72">
        <v>0</v>
      </c>
      <c r="W22" s="72">
        <v>0</v>
      </c>
      <c r="Y22" s="11" t="s">
        <v>90</v>
      </c>
    </row>
    <row r="23" spans="1:30" ht="14.25" x14ac:dyDescent="0.2">
      <c r="A23" s="12" t="s">
        <v>13</v>
      </c>
      <c r="B23" s="19">
        <f>0.00103</f>
        <v>1.0300000000000001E-3</v>
      </c>
      <c r="C23" s="13" t="s">
        <v>39</v>
      </c>
      <c r="D23" s="17">
        <v>0</v>
      </c>
      <c r="E23" s="15">
        <f>12*B22*B24/B25^3</f>
        <v>291146.66666666669</v>
      </c>
      <c r="F23" s="15">
        <f>E24</f>
        <v>436720</v>
      </c>
      <c r="G23" s="17">
        <v>0</v>
      </c>
      <c r="H23" s="15">
        <f>-E23</f>
        <v>-291146.66666666669</v>
      </c>
      <c r="I23" s="15">
        <f>F23</f>
        <v>436720</v>
      </c>
      <c r="K23" s="17">
        <f>SIN(B26)</f>
        <v>0</v>
      </c>
      <c r="L23" s="17">
        <f>K22</f>
        <v>1</v>
      </c>
      <c r="M23" s="17">
        <v>0</v>
      </c>
      <c r="N23" s="17">
        <v>0</v>
      </c>
      <c r="O23" s="17">
        <v>0</v>
      </c>
      <c r="P23" s="17">
        <v>0</v>
      </c>
      <c r="R23" s="72">
        <v>0</v>
      </c>
      <c r="S23" s="72">
        <v>291146.66666666669</v>
      </c>
      <c r="T23" s="72">
        <v>436720</v>
      </c>
      <c r="U23" s="72">
        <v>0</v>
      </c>
      <c r="V23" s="72">
        <v>-291146.66666666669</v>
      </c>
      <c r="W23" s="72">
        <v>436720</v>
      </c>
      <c r="Y23" s="11" t="s">
        <v>91</v>
      </c>
    </row>
    <row r="24" spans="1:30" ht="14.25" x14ac:dyDescent="0.2">
      <c r="A24" s="12" t="s">
        <v>14</v>
      </c>
      <c r="B24" s="12">
        <f>0.00000318</f>
        <v>3.18E-6</v>
      </c>
      <c r="C24" s="13" t="s">
        <v>40</v>
      </c>
      <c r="D24" s="17">
        <v>0</v>
      </c>
      <c r="E24" s="15">
        <f>6*B22*B24/B25^2</f>
        <v>436720</v>
      </c>
      <c r="F24" s="15">
        <f>4*B22*B24/B25</f>
        <v>873440</v>
      </c>
      <c r="G24" s="17">
        <v>0</v>
      </c>
      <c r="H24" s="15">
        <f>-F23</f>
        <v>-436720</v>
      </c>
      <c r="I24" s="15">
        <f>F27</f>
        <v>436720</v>
      </c>
      <c r="K24" s="17">
        <v>0</v>
      </c>
      <c r="L24" s="17">
        <v>0</v>
      </c>
      <c r="M24" s="17">
        <v>1</v>
      </c>
      <c r="N24" s="17">
        <v>0</v>
      </c>
      <c r="O24" s="17">
        <v>0</v>
      </c>
      <c r="P24" s="17">
        <v>0</v>
      </c>
      <c r="R24" s="72">
        <v>0</v>
      </c>
      <c r="S24" s="72">
        <v>436720</v>
      </c>
      <c r="T24" s="72">
        <v>873440</v>
      </c>
      <c r="U24" s="72">
        <v>0</v>
      </c>
      <c r="V24" s="72">
        <v>-436720</v>
      </c>
      <c r="W24" s="72">
        <v>436720</v>
      </c>
      <c r="Y24" s="81" t="s">
        <v>92</v>
      </c>
    </row>
    <row r="25" spans="1:30" x14ac:dyDescent="0.2">
      <c r="A25" s="13" t="s">
        <v>47</v>
      </c>
      <c r="B25" s="12">
        <f>3</f>
        <v>3</v>
      </c>
      <c r="C25" s="18" t="s">
        <v>35</v>
      </c>
      <c r="D25" s="15">
        <f>-D22</f>
        <v>-70726666.666666672</v>
      </c>
      <c r="E25" s="17">
        <v>0</v>
      </c>
      <c r="F25" s="17">
        <v>0</v>
      </c>
      <c r="G25" s="15">
        <f>D22</f>
        <v>70726666.666666672</v>
      </c>
      <c r="H25" s="17">
        <v>0</v>
      </c>
      <c r="I25" s="17">
        <v>0</v>
      </c>
      <c r="K25" s="17">
        <v>0</v>
      </c>
      <c r="L25" s="17">
        <v>0</v>
      </c>
      <c r="M25" s="17">
        <v>0</v>
      </c>
      <c r="N25" s="17">
        <f>K22</f>
        <v>1</v>
      </c>
      <c r="O25" s="17">
        <f>L22</f>
        <v>0</v>
      </c>
      <c r="P25" s="17">
        <v>0</v>
      </c>
      <c r="R25" s="72">
        <v>-70726666.666666672</v>
      </c>
      <c r="S25" s="72">
        <v>0</v>
      </c>
      <c r="T25" s="72">
        <v>0</v>
      </c>
      <c r="U25" s="72">
        <v>70726666.666666672</v>
      </c>
      <c r="V25" s="72">
        <v>0</v>
      </c>
      <c r="W25" s="72">
        <v>0</v>
      </c>
    </row>
    <row r="26" spans="1:30" x14ac:dyDescent="0.2">
      <c r="A26" s="13" t="s">
        <v>15</v>
      </c>
      <c r="B26" s="12">
        <v>0</v>
      </c>
      <c r="C26" s="18" t="s">
        <v>36</v>
      </c>
      <c r="D26" s="17">
        <v>0</v>
      </c>
      <c r="E26" s="15">
        <f>-E23</f>
        <v>-291146.66666666669</v>
      </c>
      <c r="F26" s="15">
        <f>-F23</f>
        <v>-436720</v>
      </c>
      <c r="G26" s="17">
        <v>0</v>
      </c>
      <c r="H26" s="15">
        <f>E23</f>
        <v>291146.66666666669</v>
      </c>
      <c r="I26" s="15">
        <f>-F23</f>
        <v>-436720</v>
      </c>
      <c r="K26" s="17">
        <v>0</v>
      </c>
      <c r="L26" s="17">
        <v>0</v>
      </c>
      <c r="M26" s="17">
        <v>0</v>
      </c>
      <c r="N26" s="17">
        <f>K23</f>
        <v>0</v>
      </c>
      <c r="O26" s="17">
        <f>K22</f>
        <v>1</v>
      </c>
      <c r="P26" s="17">
        <v>0</v>
      </c>
      <c r="R26" s="72">
        <v>0</v>
      </c>
      <c r="S26" s="72">
        <v>-291146.66666666669</v>
      </c>
      <c r="T26" s="72">
        <v>-436720</v>
      </c>
      <c r="U26" s="72">
        <v>0</v>
      </c>
      <c r="V26" s="72">
        <v>291146.66666666669</v>
      </c>
      <c r="W26" s="72">
        <v>-436720</v>
      </c>
    </row>
    <row r="27" spans="1:30" x14ac:dyDescent="0.2">
      <c r="D27" s="17">
        <v>0</v>
      </c>
      <c r="E27" s="15">
        <f>E24</f>
        <v>436720</v>
      </c>
      <c r="F27" s="15">
        <f>2*B22*B24/B25</f>
        <v>436720</v>
      </c>
      <c r="G27" s="17">
        <v>0</v>
      </c>
      <c r="H27" s="15">
        <f>-F23</f>
        <v>-436720</v>
      </c>
      <c r="I27" s="15">
        <f>F24</f>
        <v>873440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1</v>
      </c>
      <c r="R27" s="72">
        <v>0</v>
      </c>
      <c r="S27" s="72">
        <v>436720</v>
      </c>
      <c r="T27" s="72">
        <v>436720</v>
      </c>
      <c r="U27" s="72">
        <v>0</v>
      </c>
      <c r="V27" s="72">
        <v>-436720</v>
      </c>
      <c r="W27" s="72">
        <v>873440</v>
      </c>
    </row>
    <row r="29" spans="1:30" x14ac:dyDescent="0.2">
      <c r="A29" s="83" t="s">
        <v>16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5" t="s">
        <v>16</v>
      </c>
    </row>
    <row r="30" spans="1:30" ht="18" x14ac:dyDescent="0.35">
      <c r="D30" s="92" t="s">
        <v>74</v>
      </c>
      <c r="E30" s="92"/>
      <c r="F30" s="92"/>
      <c r="G30" s="92"/>
      <c r="H30" s="92"/>
      <c r="I30" s="92"/>
      <c r="K30" s="92" t="s">
        <v>77</v>
      </c>
      <c r="L30" s="92"/>
      <c r="M30" s="92"/>
      <c r="N30" s="92"/>
      <c r="O30" s="92"/>
      <c r="P30" s="92"/>
      <c r="R30" s="92" t="s">
        <v>75</v>
      </c>
      <c r="S30" s="92"/>
      <c r="T30" s="92"/>
      <c r="U30" s="92"/>
      <c r="V30" s="92"/>
      <c r="W30" s="92"/>
    </row>
    <row r="31" spans="1:30" x14ac:dyDescent="0.2">
      <c r="A31" s="12" t="s">
        <v>12</v>
      </c>
      <c r="B31" s="19">
        <f>206000000000</f>
        <v>206000000000</v>
      </c>
      <c r="C31" s="13" t="s">
        <v>38</v>
      </c>
      <c r="D31" s="15">
        <f>B31*B32/B34</f>
        <v>70726666.666666672</v>
      </c>
      <c r="E31" s="17">
        <v>0</v>
      </c>
      <c r="F31" s="17">
        <v>0</v>
      </c>
      <c r="G31" s="15">
        <f>-D31</f>
        <v>-70726666.666666672</v>
      </c>
      <c r="H31" s="17">
        <v>0</v>
      </c>
      <c r="I31" s="17">
        <v>0</v>
      </c>
      <c r="K31" s="15">
        <f>COS(B35)</f>
        <v>-0.86602540378443882</v>
      </c>
      <c r="L31" s="17">
        <f>-SIN(B35)</f>
        <v>0.49999999999999972</v>
      </c>
      <c r="M31" s="17">
        <v>0</v>
      </c>
      <c r="N31" s="17">
        <v>0</v>
      </c>
      <c r="O31" s="17">
        <v>0</v>
      </c>
      <c r="P31" s="17">
        <v>0</v>
      </c>
      <c r="R31" s="72">
        <f t="array" ref="R31:W36">MMULT(MMULT(K31:P36,D31:I36),TRANSPOSE(K31:P36))</f>
        <v>53117786.666666687</v>
      </c>
      <c r="S31" s="72">
        <v>30499474.824383441</v>
      </c>
      <c r="T31" s="72">
        <v>218359.99999999988</v>
      </c>
      <c r="U31" s="72">
        <v>-53117786.666666687</v>
      </c>
      <c r="V31" s="72">
        <v>-30499474.824383441</v>
      </c>
      <c r="W31" s="72">
        <v>218359.99999999988</v>
      </c>
    </row>
    <row r="32" spans="1:30" ht="14.25" x14ac:dyDescent="0.2">
      <c r="A32" s="12" t="s">
        <v>13</v>
      </c>
      <c r="B32" s="19">
        <f>0.00103</f>
        <v>1.0300000000000001E-3</v>
      </c>
      <c r="C32" s="13" t="s">
        <v>39</v>
      </c>
      <c r="D32" s="17">
        <v>0</v>
      </c>
      <c r="E32" s="15">
        <f>12*B31*B33/B34^3</f>
        <v>291146.66666666669</v>
      </c>
      <c r="F32" s="15">
        <f>E33</f>
        <v>436720</v>
      </c>
      <c r="G32" s="17">
        <v>0</v>
      </c>
      <c r="H32" s="15">
        <f>-E32</f>
        <v>-291146.66666666669</v>
      </c>
      <c r="I32" s="15">
        <f>F32</f>
        <v>436720</v>
      </c>
      <c r="K32" s="17">
        <f>SIN(B35)</f>
        <v>-0.49999999999999972</v>
      </c>
      <c r="L32" s="15">
        <f>K31</f>
        <v>-0.86602540378443882</v>
      </c>
      <c r="M32" s="17">
        <v>0</v>
      </c>
      <c r="N32" s="17">
        <v>0</v>
      </c>
      <c r="O32" s="17">
        <v>0</v>
      </c>
      <c r="P32" s="17">
        <v>0</v>
      </c>
      <c r="R32" s="72">
        <v>30499474.824383441</v>
      </c>
      <c r="S32" s="72">
        <v>17900026.666666646</v>
      </c>
      <c r="T32" s="72">
        <v>-378210.61434074014</v>
      </c>
      <c r="U32" s="72">
        <v>-30499474.824383441</v>
      </c>
      <c r="V32" s="72">
        <v>-17900026.666666646</v>
      </c>
      <c r="W32" s="72">
        <v>-378210.61434074014</v>
      </c>
    </row>
    <row r="33" spans="1:27" ht="14.25" x14ac:dyDescent="0.2">
      <c r="A33" s="12" t="s">
        <v>14</v>
      </c>
      <c r="B33" s="12">
        <f>0.00000318</f>
        <v>3.18E-6</v>
      </c>
      <c r="C33" s="13" t="s">
        <v>40</v>
      </c>
      <c r="D33" s="17">
        <v>0</v>
      </c>
      <c r="E33" s="15">
        <f>6*B31*B33/B34^2</f>
        <v>436720</v>
      </c>
      <c r="F33" s="15">
        <f>4*B31*B33/B34</f>
        <v>873440</v>
      </c>
      <c r="G33" s="17">
        <v>0</v>
      </c>
      <c r="H33" s="15">
        <f>-F32</f>
        <v>-436720</v>
      </c>
      <c r="I33" s="15">
        <f>F36</f>
        <v>436720</v>
      </c>
      <c r="K33" s="17">
        <v>0</v>
      </c>
      <c r="L33" s="17">
        <v>0</v>
      </c>
      <c r="M33" s="17">
        <v>1</v>
      </c>
      <c r="N33" s="17">
        <v>0</v>
      </c>
      <c r="O33" s="17">
        <v>0</v>
      </c>
      <c r="P33" s="17">
        <v>0</v>
      </c>
      <c r="R33" s="72">
        <v>218359.99999999988</v>
      </c>
      <c r="S33" s="72">
        <v>-378210.61434074014</v>
      </c>
      <c r="T33" s="72">
        <v>873440</v>
      </c>
      <c r="U33" s="72">
        <v>-218359.99999999988</v>
      </c>
      <c r="V33" s="72">
        <v>378210.61434074014</v>
      </c>
      <c r="W33" s="72">
        <v>436720</v>
      </c>
    </row>
    <row r="34" spans="1:27" x14ac:dyDescent="0.2">
      <c r="A34" s="13" t="s">
        <v>47</v>
      </c>
      <c r="B34" s="12">
        <f>3</f>
        <v>3</v>
      </c>
      <c r="C34" s="18" t="s">
        <v>35</v>
      </c>
      <c r="D34" s="15">
        <f>-D31</f>
        <v>-70726666.666666672</v>
      </c>
      <c r="E34" s="17">
        <v>0</v>
      </c>
      <c r="F34" s="17">
        <v>0</v>
      </c>
      <c r="G34" s="15">
        <f>D31</f>
        <v>70726666.666666672</v>
      </c>
      <c r="H34" s="17">
        <v>0</v>
      </c>
      <c r="I34" s="17">
        <v>0</v>
      </c>
      <c r="K34" s="17">
        <v>0</v>
      </c>
      <c r="L34" s="17">
        <v>0</v>
      </c>
      <c r="M34" s="17">
        <v>0</v>
      </c>
      <c r="N34" s="15">
        <f>COS(B35)</f>
        <v>-0.86602540378443882</v>
      </c>
      <c r="O34" s="17">
        <f>L31</f>
        <v>0.49999999999999972</v>
      </c>
      <c r="P34" s="17">
        <v>0</v>
      </c>
      <c r="R34" s="72">
        <v>-53117786.666666687</v>
      </c>
      <c r="S34" s="72">
        <v>-30499474.824383441</v>
      </c>
      <c r="T34" s="72">
        <v>-218359.99999999988</v>
      </c>
      <c r="U34" s="72">
        <v>53117786.666666687</v>
      </c>
      <c r="V34" s="72">
        <v>30499474.824383441</v>
      </c>
      <c r="W34" s="72">
        <v>-218359.99999999988</v>
      </c>
    </row>
    <row r="35" spans="1:27" x14ac:dyDescent="0.2">
      <c r="A35" s="13" t="s">
        <v>15</v>
      </c>
      <c r="B35" s="12">
        <f>PI()+30*PI()/180</f>
        <v>3.6651914291880918</v>
      </c>
      <c r="C35" s="18" t="s">
        <v>36</v>
      </c>
      <c r="D35" s="17">
        <v>0</v>
      </c>
      <c r="E35" s="15">
        <f>-E32</f>
        <v>-291146.66666666669</v>
      </c>
      <c r="F35" s="15">
        <f>-F32</f>
        <v>-436720</v>
      </c>
      <c r="G35" s="17">
        <v>0</v>
      </c>
      <c r="H35" s="15">
        <f>E32</f>
        <v>291146.66666666669</v>
      </c>
      <c r="I35" s="15">
        <f>-F32</f>
        <v>-436720</v>
      </c>
      <c r="K35" s="17">
        <v>0</v>
      </c>
      <c r="L35" s="17">
        <v>0</v>
      </c>
      <c r="M35" s="17">
        <v>0</v>
      </c>
      <c r="N35" s="17">
        <f>K32</f>
        <v>-0.49999999999999972</v>
      </c>
      <c r="O35" s="15">
        <f>K31</f>
        <v>-0.86602540378443882</v>
      </c>
      <c r="P35" s="17">
        <v>0</v>
      </c>
      <c r="R35" s="72">
        <v>-30499474.824383441</v>
      </c>
      <c r="S35" s="72">
        <v>-17900026.666666646</v>
      </c>
      <c r="T35" s="72">
        <v>378210.61434074014</v>
      </c>
      <c r="U35" s="72">
        <v>30499474.824383441</v>
      </c>
      <c r="V35" s="72">
        <v>17900026.666666646</v>
      </c>
      <c r="W35" s="72">
        <v>378210.61434074014</v>
      </c>
    </row>
    <row r="36" spans="1:27" x14ac:dyDescent="0.2">
      <c r="D36" s="17">
        <v>0</v>
      </c>
      <c r="E36" s="15">
        <f>E33</f>
        <v>436720</v>
      </c>
      <c r="F36" s="15">
        <f>2*B31*B33/B34</f>
        <v>436720</v>
      </c>
      <c r="G36" s="17">
        <v>0</v>
      </c>
      <c r="H36" s="15">
        <f>-F32</f>
        <v>-436720</v>
      </c>
      <c r="I36" s="15">
        <f>F33</f>
        <v>873440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1</v>
      </c>
      <c r="R36" s="72">
        <v>218359.99999999988</v>
      </c>
      <c r="S36" s="72">
        <v>-378210.61434074014</v>
      </c>
      <c r="T36" s="72">
        <v>436720</v>
      </c>
      <c r="U36" s="72">
        <v>-218359.99999999988</v>
      </c>
      <c r="V36" s="72">
        <v>378210.61434074014</v>
      </c>
      <c r="W36" s="72">
        <v>873440</v>
      </c>
    </row>
    <row r="38" spans="1:27" x14ac:dyDescent="0.2">
      <c r="Y38" s="81" t="s">
        <v>92</v>
      </c>
    </row>
    <row r="39" spans="1:27" x14ac:dyDescent="0.2">
      <c r="AA39" s="11"/>
    </row>
    <row r="40" spans="1:27" x14ac:dyDescent="0.2">
      <c r="C40" s="11" t="s">
        <v>42</v>
      </c>
    </row>
    <row r="41" spans="1:27" x14ac:dyDescent="0.2">
      <c r="D41" s="11"/>
    </row>
    <row r="42" spans="1:27" ht="15" x14ac:dyDescent="0.25">
      <c r="B42" s="92" t="s">
        <v>41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X42" s="86"/>
    </row>
    <row r="43" spans="1:27" ht="15" x14ac:dyDescent="0.25">
      <c r="B43" s="97" t="s">
        <v>20</v>
      </c>
      <c r="C43" s="97" t="s">
        <v>24</v>
      </c>
      <c r="D43" s="97" t="s">
        <v>25</v>
      </c>
      <c r="E43" s="97" t="s">
        <v>21</v>
      </c>
      <c r="F43" s="97" t="s">
        <v>22</v>
      </c>
      <c r="G43" s="97" t="s">
        <v>23</v>
      </c>
      <c r="H43" s="97" t="s">
        <v>26</v>
      </c>
      <c r="I43" s="97" t="s">
        <v>27</v>
      </c>
      <c r="J43" s="97" t="s">
        <v>28</v>
      </c>
      <c r="K43" s="97" t="s">
        <v>29</v>
      </c>
      <c r="L43" s="97" t="s">
        <v>30</v>
      </c>
      <c r="M43" s="97" t="s">
        <v>31</v>
      </c>
      <c r="N43" s="98"/>
      <c r="P43" s="92" t="s">
        <v>32</v>
      </c>
      <c r="Q43" s="92"/>
    </row>
    <row r="44" spans="1:27" ht="15" x14ac:dyDescent="0.25">
      <c r="B44" s="99">
        <v>1.0000000000000001E+50</v>
      </c>
      <c r="C44" s="100">
        <f>'Ex. 2'!C54</f>
        <v>-8.6293968498685219E-9</v>
      </c>
      <c r="D44" s="100">
        <f>'Ex. 2'!D54</f>
        <v>5.3504683322769253E-11</v>
      </c>
      <c r="E44" s="101">
        <f>'Ex. 2'!E54</f>
        <v>-70726666.666666672</v>
      </c>
      <c r="F44" s="101">
        <f>'Ex. 2'!F54</f>
        <v>8.6293968498685219E-9</v>
      </c>
      <c r="G44" s="101">
        <f>'Ex. 2'!G54</f>
        <v>5.3504683322769253E-11</v>
      </c>
      <c r="H44" s="102">
        <f>'Ex. 2'!H54</f>
        <v>0</v>
      </c>
      <c r="I44" s="102">
        <f>'Ex. 2'!I54</f>
        <v>0</v>
      </c>
      <c r="J44" s="102">
        <f>'Ex. 2'!J54</f>
        <v>0</v>
      </c>
      <c r="K44" s="103">
        <f>'Ex. 2'!K54</f>
        <v>0</v>
      </c>
      <c r="L44" s="103">
        <f>'Ex. 2'!L54</f>
        <v>0</v>
      </c>
      <c r="M44" s="103">
        <f>'Ex. 2'!M54</f>
        <v>0</v>
      </c>
      <c r="N44" s="95" t="s">
        <v>20</v>
      </c>
      <c r="P44" s="13" t="s">
        <v>20</v>
      </c>
      <c r="Q44" s="12">
        <v>0</v>
      </c>
    </row>
    <row r="45" spans="1:27" ht="15" x14ac:dyDescent="0.25">
      <c r="B45" s="100">
        <f>'Ex. 2'!B55</f>
        <v>-8.6293968498685219E-9</v>
      </c>
      <c r="C45" s="99">
        <v>1.0000000000000001E+50</v>
      </c>
      <c r="D45" s="100">
        <f>'Ex. 2'!D55</f>
        <v>436720</v>
      </c>
      <c r="E45" s="101">
        <f>'Ex. 2'!E55</f>
        <v>8.6293968498685219E-9</v>
      </c>
      <c r="F45" s="101">
        <f>'Ex. 2'!F55</f>
        <v>-291146.66666666669</v>
      </c>
      <c r="G45" s="101">
        <f>'Ex. 2'!G55</f>
        <v>436720</v>
      </c>
      <c r="H45" s="102">
        <f>'Ex. 2'!H55</f>
        <v>0</v>
      </c>
      <c r="I45" s="102">
        <f>'Ex. 2'!I55</f>
        <v>0</v>
      </c>
      <c r="J45" s="102">
        <f>'Ex. 2'!J55</f>
        <v>0</v>
      </c>
      <c r="K45" s="103">
        <f>'Ex. 2'!K55</f>
        <v>0</v>
      </c>
      <c r="L45" s="103">
        <f>'Ex. 2'!L55</f>
        <v>0</v>
      </c>
      <c r="M45" s="103">
        <f>'Ex. 2'!M55</f>
        <v>0</v>
      </c>
      <c r="N45" s="95" t="s">
        <v>24</v>
      </c>
      <c r="P45" s="13" t="s">
        <v>24</v>
      </c>
      <c r="Q45" s="12">
        <v>0</v>
      </c>
    </row>
    <row r="46" spans="1:27" ht="15" x14ac:dyDescent="0.25">
      <c r="B46" s="100">
        <f>'Ex. 2'!B56</f>
        <v>5.3504683322769253E-11</v>
      </c>
      <c r="C46" s="100">
        <f>'Ex. 2'!C56</f>
        <v>436720</v>
      </c>
      <c r="D46" s="99">
        <v>1.0000000000000001E+50</v>
      </c>
      <c r="E46" s="101">
        <f>'Ex. 2'!E56</f>
        <v>-5.3504683322769253E-11</v>
      </c>
      <c r="F46" s="101">
        <f>'Ex. 2'!F56</f>
        <v>-436720</v>
      </c>
      <c r="G46" s="101">
        <f>'Ex. 2'!G56</f>
        <v>436720</v>
      </c>
      <c r="H46" s="102">
        <f>'Ex. 2'!H56</f>
        <v>0</v>
      </c>
      <c r="I46" s="102">
        <f>'Ex. 2'!I56</f>
        <v>0</v>
      </c>
      <c r="J46" s="102">
        <f>'Ex. 2'!J56</f>
        <v>0</v>
      </c>
      <c r="K46" s="103">
        <f>'Ex. 2'!K56</f>
        <v>0</v>
      </c>
      <c r="L46" s="103">
        <f>'Ex. 2'!L56</f>
        <v>0</v>
      </c>
      <c r="M46" s="103">
        <f>'Ex. 2'!M56</f>
        <v>0</v>
      </c>
      <c r="N46" s="95" t="s">
        <v>25</v>
      </c>
      <c r="P46" s="13" t="s">
        <v>25</v>
      </c>
      <c r="Q46" s="12">
        <v>0</v>
      </c>
    </row>
    <row r="47" spans="1:27" ht="15" x14ac:dyDescent="0.25">
      <c r="B47" s="101">
        <f>'Ex. 2'!B57</f>
        <v>-70726666.666666672</v>
      </c>
      <c r="C47" s="101">
        <f>'Ex. 2'!C57</f>
        <v>8.6293968498685219E-9</v>
      </c>
      <c r="D47" s="101">
        <f>'Ex. 2'!D57</f>
        <v>-5.3504683322769253E-11</v>
      </c>
      <c r="E47" s="100">
        <f>'Ex. 2'!E57</f>
        <v>194571120.00000003</v>
      </c>
      <c r="F47" s="100">
        <f>'Ex. 2'!F57</f>
        <v>30499474.824383434</v>
      </c>
      <c r="G47" s="100">
        <f>'Ex. 2'!G57</f>
        <v>218359.99999999983</v>
      </c>
      <c r="H47" s="101">
        <f>'Ex. 2'!H57</f>
        <v>-70726666.666666672</v>
      </c>
      <c r="I47" s="103">
        <f>'Ex. 2'!I57</f>
        <v>0</v>
      </c>
      <c r="J47" s="103">
        <f>'Ex. 2'!J57</f>
        <v>0</v>
      </c>
      <c r="K47" s="100">
        <f>'Ex. 2'!K57</f>
        <v>-53117786.666666687</v>
      </c>
      <c r="L47" s="100">
        <f>'Ex. 2'!L57</f>
        <v>-30499474.824383441</v>
      </c>
      <c r="M47" s="100">
        <f>'Ex. 2'!M57</f>
        <v>218359.99999999988</v>
      </c>
      <c r="N47" s="95" t="s">
        <v>21</v>
      </c>
      <c r="P47" s="13" t="s">
        <v>21</v>
      </c>
      <c r="Q47" s="13">
        <v>0</v>
      </c>
    </row>
    <row r="48" spans="1:27" ht="15" x14ac:dyDescent="0.25">
      <c r="B48" s="101">
        <f>'Ex. 2'!B58</f>
        <v>8.6293968498685219E-9</v>
      </c>
      <c r="C48" s="101">
        <f>'Ex. 2'!C58</f>
        <v>-291146.66666666669</v>
      </c>
      <c r="D48" s="101">
        <f>'Ex. 2'!D58</f>
        <v>-436720</v>
      </c>
      <c r="E48" s="100">
        <f>'Ex. 2'!E58</f>
        <v>30499474.824383434</v>
      </c>
      <c r="F48" s="100">
        <f>'Ex. 2'!F58</f>
        <v>18482319.999999978</v>
      </c>
      <c r="G48" s="100">
        <f>'Ex. 2'!G58</f>
        <v>-378210.61434074014</v>
      </c>
      <c r="H48" s="103">
        <f>'Ex. 2'!H58</f>
        <v>0</v>
      </c>
      <c r="I48" s="101">
        <f>'Ex. 2'!I58</f>
        <v>-291146.66666666669</v>
      </c>
      <c r="J48" s="101">
        <f>'Ex. 2'!J58</f>
        <v>436720</v>
      </c>
      <c r="K48" s="100">
        <f>'Ex. 2'!K58</f>
        <v>-30499474.824383441</v>
      </c>
      <c r="L48" s="100">
        <f>'Ex. 2'!L58</f>
        <v>-17900026.666666646</v>
      </c>
      <c r="M48" s="100">
        <f>'Ex. 2'!M58</f>
        <v>-378210.61434074014</v>
      </c>
      <c r="N48" s="95" t="s">
        <v>22</v>
      </c>
      <c r="P48" s="13" t="s">
        <v>22</v>
      </c>
      <c r="Q48" s="13" t="s">
        <v>43</v>
      </c>
    </row>
    <row r="49" spans="2:17" ht="15" x14ac:dyDescent="0.25">
      <c r="B49" s="101">
        <f>'Ex. 2'!B59</f>
        <v>5.3504683322769253E-11</v>
      </c>
      <c r="C49" s="101">
        <f>'Ex. 2'!C59</f>
        <v>436720</v>
      </c>
      <c r="D49" s="101">
        <f>'Ex. 2'!D59</f>
        <v>436720</v>
      </c>
      <c r="E49" s="100">
        <f>'Ex. 2'!E59</f>
        <v>218359.99999999983</v>
      </c>
      <c r="F49" s="100">
        <f>'Ex. 2'!F59</f>
        <v>-378210.61434074014</v>
      </c>
      <c r="G49" s="100">
        <f>'Ex. 2'!G59</f>
        <v>2620320</v>
      </c>
      <c r="H49" s="103">
        <f>'Ex. 2'!H59</f>
        <v>0</v>
      </c>
      <c r="I49" s="101">
        <f>'Ex. 2'!I59</f>
        <v>-436720</v>
      </c>
      <c r="J49" s="101">
        <f>'Ex. 2'!J59</f>
        <v>436720</v>
      </c>
      <c r="K49" s="100">
        <f>'Ex. 2'!K59</f>
        <v>-218359.99999999988</v>
      </c>
      <c r="L49" s="100">
        <f>'Ex. 2'!L59</f>
        <v>378210.61434074014</v>
      </c>
      <c r="M49" s="100">
        <f>'Ex. 2'!M59</f>
        <v>436720</v>
      </c>
      <c r="N49" s="95" t="s">
        <v>23</v>
      </c>
      <c r="P49" s="13" t="s">
        <v>23</v>
      </c>
      <c r="Q49" s="12">
        <v>0</v>
      </c>
    </row>
    <row r="50" spans="2:17" ht="15" x14ac:dyDescent="0.25">
      <c r="B50" s="102">
        <f>'Ex. 2'!B60</f>
        <v>0</v>
      </c>
      <c r="C50" s="102">
        <f>'Ex. 2'!C60</f>
        <v>0</v>
      </c>
      <c r="D50" s="102">
        <f>'Ex. 2'!D60</f>
        <v>0</v>
      </c>
      <c r="E50" s="101">
        <f>'Ex. 2'!E60</f>
        <v>-70726666.666666672</v>
      </c>
      <c r="F50" s="104">
        <f>'Ex. 2'!F60</f>
        <v>0</v>
      </c>
      <c r="G50" s="104">
        <f>'Ex. 2'!G60</f>
        <v>0</v>
      </c>
      <c r="H50" s="100">
        <f>'Ex. 2'!H60</f>
        <v>70726666.666666672</v>
      </c>
      <c r="I50" s="102">
        <f>'Ex. 2'!I60</f>
        <v>0</v>
      </c>
      <c r="J50" s="102">
        <f>'Ex. 2'!J60</f>
        <v>0</v>
      </c>
      <c r="K50" s="103">
        <f>'Ex. 2'!K60</f>
        <v>0</v>
      </c>
      <c r="L50" s="103">
        <f>'Ex. 2'!L60</f>
        <v>0</v>
      </c>
      <c r="M50" s="103">
        <f>'Ex. 2'!M60</f>
        <v>0</v>
      </c>
      <c r="N50" s="95" t="s">
        <v>26</v>
      </c>
      <c r="P50" s="13" t="s">
        <v>26</v>
      </c>
      <c r="Q50" s="12">
        <v>0</v>
      </c>
    </row>
    <row r="51" spans="2:17" ht="15" x14ac:dyDescent="0.25">
      <c r="B51" s="102">
        <f>'Ex. 2'!B61</f>
        <v>0</v>
      </c>
      <c r="C51" s="102">
        <f>'Ex. 2'!C61</f>
        <v>0</v>
      </c>
      <c r="D51" s="102">
        <f>'Ex. 2'!D61</f>
        <v>0</v>
      </c>
      <c r="E51" s="104">
        <f>'Ex. 2'!E61</f>
        <v>0</v>
      </c>
      <c r="F51" s="101">
        <f>'Ex. 2'!F61</f>
        <v>-291146.66666666669</v>
      </c>
      <c r="G51" s="101">
        <f>'Ex. 2'!G61</f>
        <v>-436720</v>
      </c>
      <c r="H51" s="102">
        <f>'Ex. 2'!H61</f>
        <v>0</v>
      </c>
      <c r="I51" s="100">
        <f>'Ex. 2'!I61</f>
        <v>291146.66666666669</v>
      </c>
      <c r="J51" s="100">
        <f>'Ex. 2'!J61</f>
        <v>-436720</v>
      </c>
      <c r="K51" s="103">
        <f>'Ex. 2'!K61</f>
        <v>0</v>
      </c>
      <c r="L51" s="103">
        <f>'Ex. 2'!L61</f>
        <v>0</v>
      </c>
      <c r="M51" s="103">
        <f>'Ex. 2'!M61</f>
        <v>0</v>
      </c>
      <c r="N51" s="95" t="s">
        <v>27</v>
      </c>
      <c r="P51" s="13" t="s">
        <v>27</v>
      </c>
      <c r="Q51" s="12">
        <v>0</v>
      </c>
    </row>
    <row r="52" spans="2:17" ht="15" x14ac:dyDescent="0.25">
      <c r="B52" s="102">
        <f>'Ex. 2'!B62</f>
        <v>0</v>
      </c>
      <c r="C52" s="102">
        <f>'Ex. 2'!C62</f>
        <v>0</v>
      </c>
      <c r="D52" s="102">
        <f>'Ex. 2'!D62</f>
        <v>0</v>
      </c>
      <c r="E52" s="104">
        <f>'Ex. 2'!E62</f>
        <v>0</v>
      </c>
      <c r="F52" s="101">
        <f>'Ex. 2'!F62</f>
        <v>436720</v>
      </c>
      <c r="G52" s="101">
        <f>'Ex. 2'!G62</f>
        <v>436720</v>
      </c>
      <c r="H52" s="102">
        <f>'Ex. 2'!H62</f>
        <v>0</v>
      </c>
      <c r="I52" s="100">
        <f>'Ex. 2'!I62</f>
        <v>-436720</v>
      </c>
      <c r="J52" s="100">
        <f>'Ex. 2'!J62</f>
        <v>873440</v>
      </c>
      <c r="K52" s="103">
        <f>'Ex. 2'!K62</f>
        <v>0</v>
      </c>
      <c r="L52" s="103">
        <f>'Ex. 2'!L62</f>
        <v>0</v>
      </c>
      <c r="M52" s="103">
        <f>'Ex. 2'!M62</f>
        <v>0</v>
      </c>
      <c r="N52" s="95" t="s">
        <v>28</v>
      </c>
      <c r="P52" s="13" t="s">
        <v>28</v>
      </c>
      <c r="Q52" s="13" t="s">
        <v>33</v>
      </c>
    </row>
    <row r="53" spans="2:17" ht="15" x14ac:dyDescent="0.25">
      <c r="B53" s="103">
        <f>'Ex. 2'!B63</f>
        <v>0</v>
      </c>
      <c r="C53" s="103">
        <f>'Ex. 2'!C63</f>
        <v>0</v>
      </c>
      <c r="D53" s="103">
        <f>'Ex. 2'!D63</f>
        <v>0</v>
      </c>
      <c r="E53" s="100">
        <f>'Ex. 2'!E63</f>
        <v>-53117786.666666687</v>
      </c>
      <c r="F53" s="100">
        <f>'Ex. 2'!F63</f>
        <v>-30499474.824383441</v>
      </c>
      <c r="G53" s="100">
        <f>'Ex. 2'!G63</f>
        <v>-218359.99999999988</v>
      </c>
      <c r="H53" s="103">
        <f>'Ex. 2'!H63</f>
        <v>0</v>
      </c>
      <c r="I53" s="103">
        <f>'Ex. 2'!I63</f>
        <v>0</v>
      </c>
      <c r="J53" s="103">
        <f>'Ex. 2'!J63</f>
        <v>0</v>
      </c>
      <c r="K53" s="99">
        <v>1.0000000000000001E+50</v>
      </c>
      <c r="L53" s="100">
        <f>'Ex. 2'!L63</f>
        <v>30499474.824383441</v>
      </c>
      <c r="M53" s="100">
        <f>'Ex. 2'!M63</f>
        <v>-218359.99999999988</v>
      </c>
      <c r="N53" s="95" t="s">
        <v>29</v>
      </c>
      <c r="P53" s="13" t="s">
        <v>29</v>
      </c>
      <c r="Q53" s="12">
        <v>0</v>
      </c>
    </row>
    <row r="54" spans="2:17" ht="15" x14ac:dyDescent="0.25">
      <c r="B54" s="103">
        <f>'Ex. 2'!B64</f>
        <v>0</v>
      </c>
      <c r="C54" s="103">
        <f>'Ex. 2'!C64</f>
        <v>0</v>
      </c>
      <c r="D54" s="103">
        <f>'Ex. 2'!D64</f>
        <v>0</v>
      </c>
      <c r="E54" s="100">
        <f>'Ex. 2'!E64</f>
        <v>-30499474.824383441</v>
      </c>
      <c r="F54" s="100">
        <f>'Ex. 2'!F64</f>
        <v>-17900026.666666646</v>
      </c>
      <c r="G54" s="100">
        <f>'Ex. 2'!G64</f>
        <v>378210.61434074014</v>
      </c>
      <c r="H54" s="103">
        <f>'Ex. 2'!H64</f>
        <v>0</v>
      </c>
      <c r="I54" s="103">
        <f>'Ex. 2'!I64</f>
        <v>0</v>
      </c>
      <c r="J54" s="103">
        <f>'Ex. 2'!J64</f>
        <v>0</v>
      </c>
      <c r="K54" s="100">
        <f>'Ex. 2'!K64</f>
        <v>30499474.824383441</v>
      </c>
      <c r="L54" s="99">
        <v>1.0000000000000001E+50</v>
      </c>
      <c r="M54" s="100">
        <f>'Ex. 2'!M64</f>
        <v>378210.61434074014</v>
      </c>
      <c r="N54" s="95" t="s">
        <v>30</v>
      </c>
      <c r="P54" s="13" t="s">
        <v>30</v>
      </c>
      <c r="Q54" s="12">
        <v>0</v>
      </c>
    </row>
    <row r="55" spans="2:17" ht="15" x14ac:dyDescent="0.25">
      <c r="B55" s="103">
        <f>'Ex. 2'!B65</f>
        <v>0</v>
      </c>
      <c r="C55" s="103">
        <f>'Ex. 2'!C65</f>
        <v>0</v>
      </c>
      <c r="D55" s="103">
        <f>'Ex. 2'!D65</f>
        <v>0</v>
      </c>
      <c r="E55" s="100">
        <f>'Ex. 2'!E65</f>
        <v>218359.99999999988</v>
      </c>
      <c r="F55" s="100">
        <f>'Ex. 2'!F65</f>
        <v>-378210.61434074014</v>
      </c>
      <c r="G55" s="100">
        <f>'Ex. 2'!G65</f>
        <v>436720</v>
      </c>
      <c r="H55" s="103">
        <f>'Ex. 2'!H65</f>
        <v>0</v>
      </c>
      <c r="I55" s="103">
        <f>'Ex. 2'!I65</f>
        <v>0</v>
      </c>
      <c r="J55" s="103">
        <f>'Ex. 2'!J65</f>
        <v>0</v>
      </c>
      <c r="K55" s="100">
        <f>'Ex. 2'!K65</f>
        <v>-218359.99999999988</v>
      </c>
      <c r="L55" s="100">
        <f>'Ex. 2'!L65</f>
        <v>378210.61434074014</v>
      </c>
      <c r="M55" s="100">
        <f>'Ex. 2'!M65</f>
        <v>873440</v>
      </c>
      <c r="N55" s="95" t="s">
        <v>31</v>
      </c>
      <c r="P55" s="13" t="s">
        <v>31</v>
      </c>
      <c r="Q55" s="12">
        <v>0</v>
      </c>
    </row>
    <row r="59" spans="2:17" ht="15" x14ac:dyDescent="0.25">
      <c r="B59" s="92" t="s">
        <v>34</v>
      </c>
      <c r="C59" s="92"/>
      <c r="D59" s="92"/>
      <c r="F59" s="11" t="s">
        <v>50</v>
      </c>
    </row>
    <row r="60" spans="2:17" ht="15" x14ac:dyDescent="0.25">
      <c r="B60" s="95" t="s">
        <v>99</v>
      </c>
      <c r="C60" s="96">
        <f t="array" ref="C60:C71">MMULT('Ex. 2'!B54:M65,'Ex. 2'!F69:F80)</f>
        <v>-9366.9249547238032</v>
      </c>
      <c r="D60" s="95" t="s">
        <v>48</v>
      </c>
    </row>
    <row r="61" spans="2:17" ht="15.75" x14ac:dyDescent="0.3">
      <c r="B61" s="95" t="s">
        <v>100</v>
      </c>
      <c r="C61" s="96">
        <v>-229.99939635279875</v>
      </c>
      <c r="D61" s="95" t="s">
        <v>48</v>
      </c>
      <c r="F61" s="11" t="s">
        <v>55</v>
      </c>
    </row>
    <row r="62" spans="2:17" ht="15" x14ac:dyDescent="0.25">
      <c r="B62" s="95" t="s">
        <v>101</v>
      </c>
      <c r="C62" s="96">
        <v>-152.44860408767599</v>
      </c>
      <c r="D62" s="95" t="s">
        <v>49</v>
      </c>
      <c r="F62" s="22"/>
    </row>
    <row r="63" spans="2:17" ht="15.75" x14ac:dyDescent="0.3">
      <c r="B63" s="95" t="s">
        <v>102</v>
      </c>
      <c r="C63" s="96">
        <v>1.1084466677857563E-12</v>
      </c>
      <c r="D63" s="95" t="s">
        <v>48</v>
      </c>
      <c r="F63" s="11" t="s">
        <v>56</v>
      </c>
    </row>
    <row r="64" spans="2:17" ht="15" x14ac:dyDescent="0.25">
      <c r="B64" s="95" t="s">
        <v>103</v>
      </c>
      <c r="C64" s="96">
        <v>-5000.0000000000009</v>
      </c>
      <c r="D64" s="95" t="s">
        <v>48</v>
      </c>
      <c r="F64" s="22"/>
    </row>
    <row r="65" spans="2:6" ht="15" x14ac:dyDescent="0.25">
      <c r="B65" s="95" t="s">
        <v>104</v>
      </c>
      <c r="C65" s="96">
        <v>4.4053649617126212E-13</v>
      </c>
      <c r="D65" s="95" t="s">
        <v>49</v>
      </c>
      <c r="F65" s="22"/>
    </row>
    <row r="66" spans="2:6" ht="15" x14ac:dyDescent="0.25">
      <c r="B66" s="95" t="s">
        <v>105</v>
      </c>
      <c r="C66" s="96">
        <v>0</v>
      </c>
      <c r="D66" s="95" t="s">
        <v>48</v>
      </c>
      <c r="F66" s="22"/>
    </row>
    <row r="67" spans="2:6" ht="15" x14ac:dyDescent="0.25">
      <c r="B67" s="95" t="s">
        <v>106</v>
      </c>
      <c r="C67" s="96">
        <v>4.5474735088646412E-13</v>
      </c>
      <c r="D67" s="95" t="s">
        <v>48</v>
      </c>
    </row>
    <row r="68" spans="2:6" ht="15" x14ac:dyDescent="0.25">
      <c r="B68" s="95" t="s">
        <v>107</v>
      </c>
      <c r="C68" s="96">
        <v>-1000.0000000000005</v>
      </c>
      <c r="D68" s="95" t="s">
        <v>49</v>
      </c>
      <c r="F68" s="22"/>
    </row>
    <row r="69" spans="2:6" ht="15" x14ac:dyDescent="0.25">
      <c r="B69" s="95" t="s">
        <v>108</v>
      </c>
      <c r="C69" s="96">
        <v>9366.9249547237978</v>
      </c>
      <c r="D69" s="95" t="s">
        <v>48</v>
      </c>
      <c r="F69" s="22"/>
    </row>
    <row r="70" spans="2:6" ht="15" x14ac:dyDescent="0.25">
      <c r="B70" s="95" t="s">
        <v>109</v>
      </c>
      <c r="C70" s="96">
        <v>5229.9993963528013</v>
      </c>
      <c r="D70" s="95" t="s">
        <v>48</v>
      </c>
      <c r="F70" s="22"/>
    </row>
    <row r="71" spans="2:6" ht="15" x14ac:dyDescent="0.25">
      <c r="B71" s="95" t="s">
        <v>110</v>
      </c>
      <c r="C71" s="96">
        <v>-1.7053025658242404E-13</v>
      </c>
      <c r="D71" s="95" t="s">
        <v>49</v>
      </c>
      <c r="F71" s="22"/>
    </row>
  </sheetData>
  <mergeCells count="17">
    <mergeCell ref="R4:W4"/>
    <mergeCell ref="D4:I4"/>
    <mergeCell ref="K4:P4"/>
    <mergeCell ref="D12:I12"/>
    <mergeCell ref="D30:I30"/>
    <mergeCell ref="Y5:AD5"/>
    <mergeCell ref="B59:D59"/>
    <mergeCell ref="Y13:AD13"/>
    <mergeCell ref="R12:W12"/>
    <mergeCell ref="R21:W21"/>
    <mergeCell ref="R30:W30"/>
    <mergeCell ref="K12:P12"/>
    <mergeCell ref="D21:I21"/>
    <mergeCell ref="K21:P21"/>
    <mergeCell ref="P43:Q43"/>
    <mergeCell ref="K30:P30"/>
    <mergeCell ref="B42:N4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Ex. 2</vt:lpstr>
      <vt:lpstr>Rascunho</vt:lpstr>
    </vt:vector>
  </TitlesOfParts>
  <Company>FEUP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RNatal</dc:creator>
  <cp:lastModifiedBy>André</cp:lastModifiedBy>
  <dcterms:created xsi:type="dcterms:W3CDTF">2009-03-15T10:03:28Z</dcterms:created>
  <dcterms:modified xsi:type="dcterms:W3CDTF">2013-06-15T09:46:17Z</dcterms:modified>
</cp:coreProperties>
</file>