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80" windowWidth="11355" windowHeight="8640" activeTab="2"/>
  </bookViews>
  <sheets>
    <sheet name="Ex. 3" sheetId="1" r:id="rId1"/>
    <sheet name="Rascunho" sheetId="2" r:id="rId2"/>
    <sheet name="d)" sheetId="3" r:id="rId3"/>
    <sheet name="e)" sheetId="4" r:id="rId4"/>
  </sheets>
  <calcPr calcId="145621"/>
</workbook>
</file>

<file path=xl/calcChain.xml><?xml version="1.0" encoding="utf-8"?>
<calcChain xmlns="http://schemas.openxmlformats.org/spreadsheetml/2006/main">
  <c r="F51" i="1" l="1" a="1"/>
  <c r="F61" i="1" s="1"/>
  <c r="F51" i="1" l="1"/>
  <c r="F54" i="1"/>
  <c r="F58" i="1"/>
  <c r="F62" i="1"/>
  <c r="F55" i="1"/>
  <c r="F59" i="1"/>
  <c r="F52" i="1"/>
  <c r="F56" i="1"/>
  <c r="F60" i="1"/>
  <c r="F53" i="1"/>
  <c r="F57" i="1"/>
  <c r="F35" i="1" a="1"/>
  <c r="F36" i="1" s="1"/>
  <c r="F45" i="2"/>
  <c r="F46" i="2"/>
  <c r="F49" i="2"/>
  <c r="F39" i="1" l="1"/>
  <c r="F43" i="1"/>
  <c r="F35" i="1"/>
  <c r="F42" i="1"/>
  <c r="F46" i="1"/>
  <c r="F38" i="1"/>
  <c r="F45" i="1"/>
  <c r="F41" i="1"/>
  <c r="F37" i="1"/>
  <c r="F44" i="1"/>
  <c r="F40" i="1"/>
  <c r="P20" i="4"/>
  <c r="O20" i="4"/>
  <c r="N20" i="4"/>
  <c r="M20" i="4"/>
  <c r="L20" i="4"/>
  <c r="K20" i="4"/>
  <c r="J20" i="4"/>
  <c r="I20" i="4"/>
  <c r="H20" i="4"/>
  <c r="G20" i="4"/>
  <c r="F20" i="4"/>
  <c r="E20" i="4"/>
  <c r="P19" i="4"/>
  <c r="N19" i="4"/>
  <c r="M19" i="4"/>
  <c r="L19" i="4"/>
  <c r="K19" i="4"/>
  <c r="J19" i="4"/>
  <c r="I19" i="4"/>
  <c r="H19" i="4"/>
  <c r="G19" i="4"/>
  <c r="F19" i="4"/>
  <c r="E19" i="4"/>
  <c r="P18" i="4"/>
  <c r="O18" i="4"/>
  <c r="M18" i="4"/>
  <c r="L18" i="4"/>
  <c r="K18" i="4"/>
  <c r="J18" i="4"/>
  <c r="I18" i="4"/>
  <c r="H18" i="4"/>
  <c r="G18" i="4"/>
  <c r="F18" i="4"/>
  <c r="E18" i="4"/>
  <c r="P17" i="4"/>
  <c r="O17" i="4"/>
  <c r="N17" i="4"/>
  <c r="M17" i="4"/>
  <c r="L17" i="4"/>
  <c r="K17" i="4"/>
  <c r="J17" i="4"/>
  <c r="I17" i="4"/>
  <c r="H17" i="4"/>
  <c r="G17" i="4"/>
  <c r="F17" i="4"/>
  <c r="E17" i="4"/>
  <c r="P16" i="4"/>
  <c r="O16" i="4"/>
  <c r="N16" i="4"/>
  <c r="M16" i="4"/>
  <c r="K16" i="4"/>
  <c r="J16" i="4"/>
  <c r="I16" i="4"/>
  <c r="H16" i="4"/>
  <c r="G16" i="4"/>
  <c r="F16" i="4"/>
  <c r="E16" i="4"/>
  <c r="P15" i="4"/>
  <c r="O15" i="4"/>
  <c r="N15" i="4"/>
  <c r="M15" i="4"/>
  <c r="L15" i="4"/>
  <c r="J15" i="4"/>
  <c r="I15" i="4"/>
  <c r="H15" i="4"/>
  <c r="G15" i="4"/>
  <c r="F15" i="4"/>
  <c r="E15" i="4"/>
  <c r="P14" i="4"/>
  <c r="O14" i="4"/>
  <c r="N14" i="4"/>
  <c r="M14" i="4"/>
  <c r="L14" i="4"/>
  <c r="K14" i="4"/>
  <c r="J14" i="4"/>
  <c r="I14" i="4"/>
  <c r="H14" i="4"/>
  <c r="G14" i="4"/>
  <c r="F14" i="4"/>
  <c r="E14" i="4"/>
  <c r="P13" i="4"/>
  <c r="O13" i="4"/>
  <c r="N13" i="4"/>
  <c r="M13" i="4"/>
  <c r="L13" i="4"/>
  <c r="K13" i="4"/>
  <c r="J13" i="4"/>
  <c r="I13" i="4"/>
  <c r="H13" i="4"/>
  <c r="G13" i="4"/>
  <c r="F13" i="4"/>
  <c r="E13" i="4"/>
  <c r="P12" i="4"/>
  <c r="O12" i="4"/>
  <c r="N12" i="4"/>
  <c r="M12" i="4"/>
  <c r="L12" i="4"/>
  <c r="K12" i="4"/>
  <c r="J12" i="4"/>
  <c r="I12" i="4"/>
  <c r="H12" i="4"/>
  <c r="G12" i="4"/>
  <c r="F12" i="4"/>
  <c r="E12" i="4"/>
  <c r="P11" i="4"/>
  <c r="O11" i="4"/>
  <c r="N11" i="4"/>
  <c r="M11" i="4"/>
  <c r="L11" i="4"/>
  <c r="K11" i="4"/>
  <c r="J11" i="4"/>
  <c r="I11" i="4"/>
  <c r="H11" i="4"/>
  <c r="F11" i="4"/>
  <c r="E11" i="4"/>
  <c r="P10" i="4"/>
  <c r="O10" i="4"/>
  <c r="N10" i="4"/>
  <c r="M10" i="4"/>
  <c r="L10" i="4"/>
  <c r="K10" i="4"/>
  <c r="J10" i="4"/>
  <c r="I10" i="4"/>
  <c r="H10" i="4"/>
  <c r="G10" i="4"/>
  <c r="E10" i="4"/>
  <c r="P9" i="4"/>
  <c r="O9" i="4"/>
  <c r="N9" i="4"/>
  <c r="M9" i="4"/>
  <c r="L9" i="4"/>
  <c r="K9" i="4"/>
  <c r="J9" i="4"/>
  <c r="I9" i="4"/>
  <c r="H9" i="4"/>
  <c r="G9" i="4"/>
  <c r="F9" i="4"/>
  <c r="J78" i="2" a="1"/>
  <c r="Q89" i="2" s="1"/>
  <c r="K50" i="2"/>
  <c r="K49" i="2"/>
  <c r="J48" i="2"/>
  <c r="K47" i="2"/>
  <c r="K46" i="2"/>
  <c r="J45" i="2"/>
  <c r="H45" i="2"/>
  <c r="K45" i="2" s="1"/>
  <c r="I38" i="2"/>
  <c r="K38" i="2" s="1"/>
  <c r="K36" i="2"/>
  <c r="I35" i="2"/>
  <c r="K35" i="2" s="1"/>
  <c r="I34" i="2"/>
  <c r="K34" i="2" s="1"/>
  <c r="K33" i="2"/>
  <c r="Q9" i="2"/>
  <c r="G47" i="2" s="1"/>
  <c r="J47" i="2" s="1"/>
  <c r="M47" i="2" l="1"/>
  <c r="G50" i="2"/>
  <c r="J50" i="2" s="1"/>
  <c r="M50" i="2" s="1"/>
  <c r="G46" i="2"/>
  <c r="J46" i="2" s="1"/>
  <c r="M46" i="2" s="1"/>
  <c r="M45" i="2"/>
  <c r="E24" i="4" a="1"/>
  <c r="L35" i="4" s="1"/>
  <c r="K78" i="2"/>
  <c r="P78" i="2"/>
  <c r="J79" i="2"/>
  <c r="O79" i="2"/>
  <c r="K80" i="2"/>
  <c r="S80" i="2"/>
  <c r="O81" i="2"/>
  <c r="L82" i="2"/>
  <c r="O83" i="2"/>
  <c r="R84" i="2"/>
  <c r="U85" i="2"/>
  <c r="K87" i="2"/>
  <c r="N88" i="2"/>
  <c r="T89" i="2"/>
  <c r="P89" i="2"/>
  <c r="L89" i="2"/>
  <c r="U88" i="2"/>
  <c r="Q88" i="2"/>
  <c r="M88" i="2"/>
  <c r="R87" i="2"/>
  <c r="N87" i="2"/>
  <c r="J87" i="2"/>
  <c r="S86" i="2"/>
  <c r="O86" i="2"/>
  <c r="K86" i="2"/>
  <c r="T85" i="2"/>
  <c r="P85" i="2"/>
  <c r="L85" i="2"/>
  <c r="U84" i="2"/>
  <c r="Q84" i="2"/>
  <c r="M84" i="2"/>
  <c r="R83" i="2"/>
  <c r="N83" i="2"/>
  <c r="J83" i="2"/>
  <c r="S82" i="2"/>
  <c r="O82" i="2"/>
  <c r="K82" i="2"/>
  <c r="U81" i="2"/>
  <c r="Q81" i="2"/>
  <c r="M81" i="2"/>
  <c r="U80" i="2"/>
  <c r="Q80" i="2"/>
  <c r="M80" i="2"/>
  <c r="U79" i="2"/>
  <c r="Q79" i="2"/>
  <c r="M79" i="2"/>
  <c r="U78" i="2"/>
  <c r="Q78" i="2"/>
  <c r="M78" i="2"/>
  <c r="J78" i="2"/>
  <c r="S89" i="2"/>
  <c r="O89" i="2"/>
  <c r="K89" i="2"/>
  <c r="T88" i="2"/>
  <c r="P88" i="2"/>
  <c r="L88" i="2"/>
  <c r="U87" i="2"/>
  <c r="Q87" i="2"/>
  <c r="M87" i="2"/>
  <c r="R86" i="2"/>
  <c r="N86" i="2"/>
  <c r="J86" i="2"/>
  <c r="S85" i="2"/>
  <c r="O85" i="2"/>
  <c r="K85" i="2"/>
  <c r="T84" i="2"/>
  <c r="P84" i="2"/>
  <c r="L84" i="2"/>
  <c r="U83" i="2"/>
  <c r="Q83" i="2"/>
  <c r="M83" i="2"/>
  <c r="R82" i="2"/>
  <c r="N82" i="2"/>
  <c r="J82" i="2"/>
  <c r="T81" i="2"/>
  <c r="P81" i="2"/>
  <c r="L81" i="2"/>
  <c r="T80" i="2"/>
  <c r="P80" i="2"/>
  <c r="L80" i="2"/>
  <c r="T79" i="2"/>
  <c r="P79" i="2"/>
  <c r="R89" i="2"/>
  <c r="N89" i="2"/>
  <c r="J89" i="2"/>
  <c r="S88" i="2"/>
  <c r="O88" i="2"/>
  <c r="K88" i="2"/>
  <c r="T87" i="2"/>
  <c r="P87" i="2"/>
  <c r="L87" i="2"/>
  <c r="U86" i="2"/>
  <c r="Q86" i="2"/>
  <c r="M86" i="2"/>
  <c r="R85" i="2"/>
  <c r="N85" i="2"/>
  <c r="J85" i="2"/>
  <c r="S84" i="2"/>
  <c r="O84" i="2"/>
  <c r="K84" i="2"/>
  <c r="T83" i="2"/>
  <c r="P83" i="2"/>
  <c r="L83" i="2"/>
  <c r="U82" i="2"/>
  <c r="Q82" i="2"/>
  <c r="M82" i="2"/>
  <c r="O78" i="2"/>
  <c r="T78" i="2"/>
  <c r="N79" i="2"/>
  <c r="J80" i="2"/>
  <c r="R80" i="2"/>
  <c r="N81" i="2"/>
  <c r="K83" i="2"/>
  <c r="N84" i="2"/>
  <c r="Q85" i="2"/>
  <c r="T86" i="2"/>
  <c r="J88" i="2"/>
  <c r="M89" i="2"/>
  <c r="L78" i="2"/>
  <c r="R78" i="2"/>
  <c r="K79" i="2"/>
  <c r="R79" i="2"/>
  <c r="N80" i="2"/>
  <c r="J81" i="2"/>
  <c r="R81" i="2"/>
  <c r="P82" i="2"/>
  <c r="S83" i="2"/>
  <c r="L86" i="2"/>
  <c r="O87" i="2"/>
  <c r="R88" i="2"/>
  <c r="U89" i="2"/>
  <c r="I37" i="2"/>
  <c r="K37" i="2" s="1"/>
  <c r="U33" i="2" s="1" a="1"/>
  <c r="H48" i="2"/>
  <c r="K48" i="2" s="1"/>
  <c r="M48" i="2" s="1"/>
  <c r="G49" i="2"/>
  <c r="J49" i="2" s="1"/>
  <c r="M49" i="2" s="1"/>
  <c r="N78" i="2"/>
  <c r="S78" i="2"/>
  <c r="L79" i="2"/>
  <c r="S79" i="2"/>
  <c r="O80" i="2"/>
  <c r="K81" i="2"/>
  <c r="S81" i="2"/>
  <c r="T82" i="2"/>
  <c r="J84" i="2"/>
  <c r="M85" i="2"/>
  <c r="P86" i="2"/>
  <c r="S87" i="2"/>
  <c r="I24" i="4" l="1"/>
  <c r="E28" i="4"/>
  <c r="E32" i="4"/>
  <c r="E35" i="4"/>
  <c r="N26" i="4"/>
  <c r="N30" i="4"/>
  <c r="N33" i="4"/>
  <c r="K25" i="4"/>
  <c r="K29" i="4"/>
  <c r="K32" i="4"/>
  <c r="H24" i="4"/>
  <c r="H28" i="4"/>
  <c r="P31" i="4"/>
  <c r="M26" i="4"/>
  <c r="M29" i="4"/>
  <c r="I33" i="4"/>
  <c r="J25" i="4"/>
  <c r="J28" i="4"/>
  <c r="F32" i="4"/>
  <c r="G24" i="4"/>
  <c r="G27" i="4"/>
  <c r="O30" i="4"/>
  <c r="O34" i="4"/>
  <c r="L26" i="4"/>
  <c r="L29" i="4"/>
  <c r="L34" i="4"/>
  <c r="E27" i="4"/>
  <c r="M30" i="4"/>
  <c r="M34" i="4"/>
  <c r="N25" i="4"/>
  <c r="J29" i="4"/>
  <c r="J33" i="4"/>
  <c r="K24" i="4"/>
  <c r="G28" i="4"/>
  <c r="G32" i="4"/>
  <c r="E24" i="4"/>
  <c r="P26" i="4"/>
  <c r="P30" i="4"/>
  <c r="P35" i="4"/>
  <c r="W45" i="2" a="1"/>
  <c r="W50" i="2" s="1"/>
  <c r="I25" i="4"/>
  <c r="I29" i="4"/>
  <c r="I32" i="4"/>
  <c r="F24" i="4"/>
  <c r="F28" i="4"/>
  <c r="F31" i="4"/>
  <c r="N34" i="4"/>
  <c r="O26" i="4"/>
  <c r="O29" i="4"/>
  <c r="K33" i="4"/>
  <c r="L25" i="4"/>
  <c r="H29" i="4"/>
  <c r="H32" i="4"/>
  <c r="M25" i="4"/>
  <c r="I28" i="4"/>
  <c r="E31" i="4"/>
  <c r="M33" i="4"/>
  <c r="J24" i="4"/>
  <c r="F27" i="4"/>
  <c r="N29" i="4"/>
  <c r="J32" i="4"/>
  <c r="F35" i="4"/>
  <c r="O25" i="4"/>
  <c r="K28" i="4"/>
  <c r="G31" i="4"/>
  <c r="O33" i="4"/>
  <c r="H25" i="4"/>
  <c r="P27" i="4"/>
  <c r="L30" i="4"/>
  <c r="H33" i="4"/>
  <c r="G35" i="4"/>
  <c r="L33" i="4"/>
  <c r="P34" i="4"/>
  <c r="M24" i="4"/>
  <c r="E26" i="4"/>
  <c r="I27" i="4"/>
  <c r="M28" i="4"/>
  <c r="E30" i="4"/>
  <c r="I31" i="4"/>
  <c r="M32" i="4"/>
  <c r="E34" i="4"/>
  <c r="I35" i="4"/>
  <c r="N24" i="4"/>
  <c r="F26" i="4"/>
  <c r="J27" i="4"/>
  <c r="N28" i="4"/>
  <c r="F30" i="4"/>
  <c r="J31" i="4"/>
  <c r="N32" i="4"/>
  <c r="F34" i="4"/>
  <c r="J35" i="4"/>
  <c r="O24" i="4"/>
  <c r="G26" i="4"/>
  <c r="K27" i="4"/>
  <c r="O28" i="4"/>
  <c r="G30" i="4"/>
  <c r="K31" i="4"/>
  <c r="O32" i="4"/>
  <c r="G34" i="4"/>
  <c r="K35" i="4"/>
  <c r="L24" i="4"/>
  <c r="P25" i="4"/>
  <c r="H27" i="4"/>
  <c r="L28" i="4"/>
  <c r="P29" i="4"/>
  <c r="H31" i="4"/>
  <c r="L32" i="4"/>
  <c r="P33" i="4"/>
  <c r="H35" i="4"/>
  <c r="E25" i="4"/>
  <c r="I26" i="4"/>
  <c r="M27" i="4"/>
  <c r="E29" i="4"/>
  <c r="I30" i="4"/>
  <c r="M31" i="4"/>
  <c r="E33" i="4"/>
  <c r="I34" i="4"/>
  <c r="M35" i="4"/>
  <c r="F25" i="4"/>
  <c r="J26" i="4"/>
  <c r="N27" i="4"/>
  <c r="F29" i="4"/>
  <c r="J30" i="4"/>
  <c r="N31" i="4"/>
  <c r="F33" i="4"/>
  <c r="J34" i="4"/>
  <c r="N35" i="4"/>
  <c r="G25" i="4"/>
  <c r="K26" i="4"/>
  <c r="O27" i="4"/>
  <c r="G29" i="4"/>
  <c r="K30" i="4"/>
  <c r="O31" i="4"/>
  <c r="G33" i="4"/>
  <c r="K34" i="4"/>
  <c r="O35" i="4"/>
  <c r="P24" i="4"/>
  <c r="H26" i="4"/>
  <c r="L27" i="4"/>
  <c r="P28" i="4"/>
  <c r="H30" i="4"/>
  <c r="L31" i="4"/>
  <c r="P32" i="4"/>
  <c r="H34" i="4"/>
  <c r="U38" i="2"/>
  <c r="U35" i="2"/>
  <c r="U33" i="2"/>
  <c r="U36" i="2"/>
  <c r="U34" i="2"/>
  <c r="U37" i="2"/>
  <c r="W47" i="2" l="1"/>
  <c r="W48" i="2"/>
  <c r="W49" i="2"/>
  <c r="W46" i="2"/>
  <c r="W45" i="2"/>
  <c r="B36" i="1"/>
  <c r="B37" i="1"/>
  <c r="B35" i="1"/>
  <c r="J51" i="1" l="1" a="1"/>
  <c r="J57" i="1" s="1"/>
  <c r="B27" i="1"/>
  <c r="B43" i="1" s="1"/>
  <c r="B25" i="1"/>
  <c r="B41" i="1" s="1"/>
  <c r="B26" i="1"/>
  <c r="B42" i="1" s="1"/>
  <c r="J55" i="1" l="1"/>
  <c r="J53" i="1"/>
  <c r="J54" i="1"/>
  <c r="J51" i="1"/>
  <c r="J60" i="1"/>
  <c r="J62" i="1"/>
  <c r="J56" i="1"/>
  <c r="J58" i="1"/>
  <c r="J52" i="1"/>
  <c r="J61" i="1"/>
  <c r="J59" i="1"/>
  <c r="B28" i="1"/>
  <c r="B44" i="1" s="1"/>
  <c r="B23" i="1"/>
  <c r="B39" i="1" s="1"/>
  <c r="B29" i="1"/>
  <c r="B45" i="1" s="1"/>
  <c r="B30" i="1"/>
  <c r="B46" i="1" s="1"/>
  <c r="B24" i="1"/>
  <c r="B40" i="1" s="1"/>
  <c r="B22" i="1"/>
  <c r="F19" i="1" l="1" a="1"/>
  <c r="F19" i="1" s="1"/>
  <c r="B38" i="1"/>
  <c r="F28" i="1" l="1"/>
  <c r="F20" i="1"/>
  <c r="F22" i="1"/>
  <c r="F30" i="1"/>
  <c r="F29" i="1"/>
  <c r="F23" i="1"/>
  <c r="F24" i="1"/>
  <c r="F27" i="1"/>
  <c r="F21" i="1"/>
  <c r="F26" i="1"/>
  <c r="F25" i="1"/>
  <c r="B82" i="2" l="1" a="1"/>
  <c r="B92" i="2" s="1"/>
  <c r="B7" i="3" a="1"/>
  <c r="B82" i="2" l="1"/>
  <c r="J19" i="1" s="1"/>
  <c r="B86" i="2"/>
  <c r="J23" i="1" s="1"/>
  <c r="B91" i="2"/>
  <c r="J28" i="1" s="1"/>
  <c r="B85" i="2"/>
  <c r="J22" i="1" s="1"/>
  <c r="B90" i="2"/>
  <c r="J27" i="1" s="1"/>
  <c r="B84" i="2"/>
  <c r="B89" i="2"/>
  <c r="J26" i="1" s="1"/>
  <c r="B83" i="2"/>
  <c r="J20" i="1" s="1"/>
  <c r="B88" i="2"/>
  <c r="J25" i="1" s="1"/>
  <c r="B93" i="2"/>
  <c r="J30" i="1" s="1"/>
  <c r="B87" i="2"/>
  <c r="B18" i="3"/>
  <c r="J46" i="1" s="1"/>
  <c r="B14" i="3"/>
  <c r="J42" i="1" s="1"/>
  <c r="B10" i="3"/>
  <c r="J38" i="1" s="1"/>
  <c r="B7" i="3"/>
  <c r="J35" i="1" s="1"/>
  <c r="B16" i="3"/>
  <c r="J44" i="1" s="1"/>
  <c r="B12" i="3"/>
  <c r="J40" i="1" s="1"/>
  <c r="B8" i="3"/>
  <c r="J36" i="1" s="1"/>
  <c r="B15" i="3"/>
  <c r="J43" i="1" s="1"/>
  <c r="B11" i="3"/>
  <c r="J39" i="1" s="1"/>
  <c r="B17" i="3"/>
  <c r="J45" i="1" s="1"/>
  <c r="B13" i="3"/>
  <c r="J41" i="1" s="1"/>
  <c r="B9" i="3"/>
  <c r="J37" i="1" s="1"/>
  <c r="J24" i="1"/>
  <c r="J29" i="1"/>
  <c r="J21" i="1"/>
</calcChain>
</file>

<file path=xl/sharedStrings.xml><?xml version="1.0" encoding="utf-8"?>
<sst xmlns="http://schemas.openxmlformats.org/spreadsheetml/2006/main" count="591" uniqueCount="154">
  <si>
    <t>Nome:</t>
  </si>
  <si>
    <t>Nº:</t>
  </si>
  <si>
    <t>d) APOIO DUPLO em C</t>
  </si>
  <si>
    <t>e) APOIO DUPLO em C com deslocamento descendente</t>
  </si>
  <si>
    <t>Aula 3</t>
  </si>
  <si>
    <t>Barra BA</t>
  </si>
  <si>
    <t>Barra BC</t>
  </si>
  <si>
    <t>Barra BD</t>
  </si>
  <si>
    <t>b) MATRIZ de RIGIDEZ Global da Estrutura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</si>
  <si>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</si>
  <si>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</si>
  <si>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</si>
  <si>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</si>
  <si>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</si>
  <si>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</si>
  <si>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</si>
  <si>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</si>
  <si>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</si>
  <si>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</si>
  <si>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</si>
  <si>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</si>
  <si>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[k]=</t>
  </si>
  <si>
    <t>vetor forças nodais equivalentes</t>
  </si>
  <si>
    <t>F1=</t>
  </si>
  <si>
    <t>F2=</t>
  </si>
  <si>
    <t>F3=</t>
  </si>
  <si>
    <t>F4=</t>
  </si>
  <si>
    <t>F5=</t>
  </si>
  <si>
    <t>F6=</t>
  </si>
  <si>
    <t>qL/2</t>
  </si>
  <si>
    <t>contribuição da carga q</t>
  </si>
  <si>
    <t>fica então</t>
  </si>
  <si>
    <t>q=</t>
  </si>
  <si>
    <t>M=</t>
  </si>
  <si>
    <t>F=</t>
  </si>
  <si>
    <t>LBA=</t>
  </si>
  <si>
    <t>LBC=</t>
  </si>
  <si>
    <t>LBD=</t>
  </si>
  <si>
    <t>B1=</t>
  </si>
  <si>
    <t>B2=</t>
  </si>
  <si>
    <t>B3=</t>
  </si>
  <si>
    <t>C1=</t>
  </si>
  <si>
    <t>C3=</t>
  </si>
  <si>
    <t>C2=</t>
  </si>
  <si>
    <t>A1=</t>
  </si>
  <si>
    <t>A2=</t>
  </si>
  <si>
    <t>A3=</t>
  </si>
  <si>
    <t>a=</t>
  </si>
  <si>
    <t>b=</t>
  </si>
  <si>
    <t>-Fb/L</t>
  </si>
  <si>
    <t>-Fa/L</t>
  </si>
  <si>
    <t>* (-1)</t>
  </si>
  <si>
    <t>*(-1)</t>
  </si>
  <si>
    <t>Somando os dois</t>
  </si>
  <si>
    <t>D1=</t>
  </si>
  <si>
    <t>D2=</t>
  </si>
  <si>
    <t>D3=</t>
  </si>
  <si>
    <t>Forças nodais equivalentes globais</t>
  </si>
  <si>
    <t>Ter em atenção qe o momento M não pertence a nenhuma barra mas sim ao nó B, portanto ele entra diretamente no vetor de solicitação</t>
  </si>
  <si>
    <t>dA1</t>
  </si>
  <si>
    <t>dA2</t>
  </si>
  <si>
    <t>dA3</t>
  </si>
  <si>
    <t>dB1</t>
  </si>
  <si>
    <t>dB2</t>
  </si>
  <si>
    <t>dB3</t>
  </si>
  <si>
    <t>dC1</t>
  </si>
  <si>
    <t>dC2</t>
  </si>
  <si>
    <t>dC3</t>
  </si>
  <si>
    <t>dD1</t>
  </si>
  <si>
    <t>dD2</t>
  </si>
  <si>
    <t>dD3</t>
  </si>
  <si>
    <t>?</t>
  </si>
  <si>
    <t xml:space="preserve">Fazendo </t>
  </si>
  <si>
    <t>O vetor de reações será dado por</t>
  </si>
  <si>
    <t>Forças exteriores</t>
  </si>
  <si>
    <t>FA1</t>
  </si>
  <si>
    <t>FB1</t>
  </si>
  <si>
    <t>FA2</t>
  </si>
  <si>
    <t>FA3</t>
  </si>
  <si>
    <t>FB2</t>
  </si>
  <si>
    <t>FB3</t>
  </si>
  <si>
    <t>FC1</t>
  </si>
  <si>
    <t>FC2</t>
  </si>
  <si>
    <t>FC3</t>
  </si>
  <si>
    <t>FD1</t>
  </si>
  <si>
    <t>FD2</t>
  </si>
  <si>
    <t>FD3</t>
  </si>
  <si>
    <t>N</t>
  </si>
  <si>
    <t>Nm</t>
  </si>
  <si>
    <t>Fsol já temos, só falta Fext</t>
  </si>
  <si>
    <t>Relativamente ao vetor deslocamento sabemos qe em alguns locais é 0</t>
  </si>
  <si>
    <t>a) Vetor solicitação, F</t>
  </si>
  <si>
    <t>m</t>
  </si>
  <si>
    <t>rad</t>
  </si>
  <si>
    <t>e.b) Vetor desloc. nodais, d</t>
  </si>
  <si>
    <t>e.c) Vetor de reacções, Reac</t>
  </si>
  <si>
    <t>c) Vetor de reacções, Reac</t>
  </si>
  <si>
    <t>b) Vetor desloc. nodais, d</t>
  </si>
  <si>
    <t>d.a) Vetor solicitação, F</t>
  </si>
  <si>
    <t>Nota: só nas matrizes é qe também é preciso multiplicar pela matriz transformação transposta</t>
  </si>
  <si>
    <t>Forças solicitação</t>
  </si>
  <si>
    <t>Lembrar qe continuamos a ter deslocamentos = 0 nos locais onde há ligações ao exterior --&gt; por números altos nas diagonais respetivas</t>
  </si>
  <si>
    <t>Resumo dos passos para a resolução deste problema:</t>
  </si>
  <si>
    <t>Objetivo: calcular as reações nos apoios</t>
  </si>
  <si>
    <t xml:space="preserve">  1.1 Estabelecer a matriz rigidez global de cada elemento. Para tal é preciso:</t>
  </si>
  <si>
    <t xml:space="preserve">    1.1.1 Estebelecer a matriz rigidez local de cada elemento (cada elemento tem 6 graus de liberdade --&gt; matriz de dimensão 6 (6x6))</t>
  </si>
  <si>
    <t xml:space="preserve">    1.1.2 Determinar as matrizes de transformação e a sua transposta</t>
  </si>
  <si>
    <t xml:space="preserve">  1.2 Somar as matrizes de rigidez globais de cada elemento numa só matriz nos locais próprios. Existem 12 graus de liberdade na estrutura --&gt; matriz de dimensão 12 (12x12)</t>
  </si>
  <si>
    <t>3. Determinar o vetor das reações nos apoios</t>
  </si>
  <si>
    <r>
      <t xml:space="preserve">  3.1 Fazer </t>
    </r>
    <r>
      <rPr>
        <b/>
        <sz val="11"/>
        <color theme="1"/>
        <rFont val="Calibri"/>
        <family val="2"/>
        <scheme val="minor"/>
      </rPr>
      <t>F</t>
    </r>
    <r>
      <rPr>
        <b/>
        <vertAlign val="subscript"/>
        <sz val="11"/>
        <color theme="1"/>
        <rFont val="Calibri"/>
        <family val="2"/>
        <scheme val="minor"/>
      </rPr>
      <t>ext</t>
    </r>
    <r>
      <rPr>
        <b/>
        <sz val="11"/>
        <color theme="1"/>
        <rFont val="Calibri"/>
        <family val="2"/>
        <scheme val="minor"/>
      </rPr>
      <t xml:space="preserve"> = k</t>
    </r>
    <r>
      <rPr>
        <b/>
        <vertAlign val="subscript"/>
        <sz val="11"/>
        <color theme="1"/>
        <rFont val="Calibri"/>
        <family val="2"/>
        <scheme val="minor"/>
      </rPr>
      <t>G</t>
    </r>
    <r>
      <rPr>
        <b/>
        <sz val="11"/>
        <color theme="1"/>
        <rFont val="Calibri"/>
        <family val="2"/>
        <scheme val="minor"/>
      </rPr>
      <t xml:space="preserve"> * d</t>
    </r>
  </si>
  <si>
    <r>
      <t xml:space="preserve">  3.2 Saber qe </t>
    </r>
    <r>
      <rPr>
        <b/>
        <sz val="11"/>
        <color theme="1"/>
        <rFont val="Calibri"/>
        <family val="2"/>
        <scheme val="minor"/>
      </rPr>
      <t>F</t>
    </r>
    <r>
      <rPr>
        <b/>
        <vertAlign val="subscript"/>
        <sz val="11"/>
        <color theme="1"/>
        <rFont val="Calibri"/>
        <family val="2"/>
        <scheme val="minor"/>
      </rPr>
      <t>ext</t>
    </r>
    <r>
      <rPr>
        <b/>
        <sz val="11"/>
        <color theme="1"/>
        <rFont val="Calibri"/>
        <family val="2"/>
        <scheme val="minor"/>
      </rPr>
      <t xml:space="preserve"> = F</t>
    </r>
    <r>
      <rPr>
        <b/>
        <vertAlign val="subscript"/>
        <sz val="11"/>
        <color theme="1"/>
        <rFont val="Calibri"/>
        <family val="2"/>
        <scheme val="minor"/>
      </rPr>
      <t>sol</t>
    </r>
    <r>
      <rPr>
        <b/>
        <sz val="11"/>
        <color theme="1"/>
        <rFont val="Calibri"/>
        <family val="2"/>
        <scheme val="minor"/>
      </rPr>
      <t xml:space="preserve"> + F</t>
    </r>
    <r>
      <rPr>
        <b/>
        <vertAlign val="subscript"/>
        <sz val="11"/>
        <color theme="1"/>
        <rFont val="Calibri"/>
        <family val="2"/>
        <scheme val="minor"/>
      </rPr>
      <t>reac</t>
    </r>
    <r>
      <rPr>
        <vertAlign val="subscript"/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. E daí tirar Freac</t>
    </r>
  </si>
  <si>
    <t xml:space="preserve">    2.2.2 As cargas não nodais devem ser "convertidas" nas suas nodais equivalentes (ver tabela para fórmulas de conversão) e depois aplicadas no grau de liberdade respetivo do vetor Fsol</t>
  </si>
  <si>
    <t xml:space="preserve">    2.2.1 As cargas nodais são colocadas diretamente no vetor de forças de solicitação no respetivo grau de liberdade (neste caso o momento M é a única força nodal)</t>
  </si>
  <si>
    <t>André Duarte Ferreira</t>
  </si>
  <si>
    <t>Ffixaçãoperp</t>
  </si>
  <si>
    <t>Ffixaxial</t>
  </si>
  <si>
    <r>
      <t>K</t>
    </r>
    <r>
      <rPr>
        <b/>
        <vertAlign val="subscript"/>
        <sz val="11"/>
        <rFont val="Calibri"/>
        <family val="2"/>
        <scheme val="minor"/>
      </rPr>
      <t>G</t>
    </r>
    <r>
      <rPr>
        <b/>
        <sz val="11"/>
        <rFont val="Calibri"/>
        <family val="2"/>
        <scheme val="minor"/>
      </rPr>
      <t>(NA)</t>
    </r>
    <r>
      <rPr>
        <b/>
        <vertAlign val="superscript"/>
        <sz val="11"/>
        <rFont val="Calibri"/>
        <family val="2"/>
        <scheme val="minor"/>
      </rPr>
      <t>-1</t>
    </r>
    <r>
      <rPr>
        <b/>
        <sz val="11"/>
        <rFont val="Calibri"/>
        <family val="2"/>
        <scheme val="minor"/>
      </rPr>
      <t>*F</t>
    </r>
    <r>
      <rPr>
        <b/>
        <vertAlign val="subscript"/>
        <sz val="11"/>
        <rFont val="Calibri"/>
        <family val="2"/>
        <scheme val="minor"/>
      </rPr>
      <t xml:space="preserve">sol </t>
    </r>
    <r>
      <rPr>
        <b/>
        <sz val="11"/>
        <rFont val="Calibri"/>
        <family val="2"/>
        <scheme val="minor"/>
      </rPr>
      <t>= d</t>
    </r>
  </si>
  <si>
    <r>
      <t>qL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/12</t>
    </r>
  </si>
  <si>
    <r>
      <t>-qL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/12</t>
    </r>
  </si>
  <si>
    <r>
      <t>F*b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*(L+2a)/L</t>
    </r>
    <r>
      <rPr>
        <vertAlign val="superscript"/>
        <sz val="11"/>
        <rFont val="Calibri"/>
        <family val="2"/>
        <scheme val="minor"/>
      </rPr>
      <t>3</t>
    </r>
  </si>
  <si>
    <r>
      <t>Fab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/L</t>
    </r>
    <r>
      <rPr>
        <vertAlign val="superscript"/>
        <sz val="11"/>
        <rFont val="Calibri"/>
        <family val="2"/>
        <scheme val="minor"/>
      </rPr>
      <t>2</t>
    </r>
  </si>
  <si>
    <r>
      <t>F*a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*(L+2b)/L</t>
    </r>
    <r>
      <rPr>
        <vertAlign val="superscript"/>
        <sz val="11"/>
        <rFont val="Calibri"/>
        <family val="2"/>
        <scheme val="minor"/>
      </rPr>
      <t>3</t>
    </r>
  </si>
  <si>
    <r>
      <t>-Fa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b/L</t>
    </r>
    <r>
      <rPr>
        <vertAlign val="superscript"/>
        <sz val="11"/>
        <rFont val="Calibri"/>
        <family val="2"/>
        <scheme val="minor"/>
      </rPr>
      <t>2</t>
    </r>
  </si>
  <si>
    <r>
      <t>F</t>
    </r>
    <r>
      <rPr>
        <b/>
        <vertAlign val="subscript"/>
        <sz val="11"/>
        <rFont val="Calibri"/>
        <family val="2"/>
        <scheme val="minor"/>
      </rPr>
      <t xml:space="preserve">ext </t>
    </r>
    <r>
      <rPr>
        <b/>
        <sz val="11"/>
        <rFont val="Calibri"/>
        <family val="2"/>
        <scheme val="minor"/>
      </rPr>
      <t>- F</t>
    </r>
    <r>
      <rPr>
        <b/>
        <vertAlign val="subscript"/>
        <sz val="11"/>
        <rFont val="Calibri"/>
        <family val="2"/>
        <scheme val="minor"/>
      </rPr>
      <t>sol</t>
    </r>
  </si>
  <si>
    <r>
      <t>F</t>
    </r>
    <r>
      <rPr>
        <b/>
        <vertAlign val="subscript"/>
        <sz val="11"/>
        <rFont val="Calibri"/>
        <family val="2"/>
        <scheme val="minor"/>
      </rPr>
      <t>ext</t>
    </r>
    <r>
      <rPr>
        <b/>
        <sz val="11"/>
        <rFont val="Calibri"/>
        <family val="2"/>
        <scheme val="minor"/>
      </rPr>
      <t xml:space="preserve"> = k</t>
    </r>
    <r>
      <rPr>
        <b/>
        <vertAlign val="subscript"/>
        <sz val="11"/>
        <rFont val="Calibri"/>
        <family val="2"/>
        <scheme val="minor"/>
      </rPr>
      <t>G</t>
    </r>
    <r>
      <rPr>
        <b/>
        <sz val="11"/>
        <rFont val="Calibri"/>
        <family val="2"/>
        <scheme val="minor"/>
      </rPr>
      <t>*d</t>
    </r>
  </si>
  <si>
    <r>
      <t xml:space="preserve">1. Estabelecer a matriz rigidez global da estrutura. </t>
    </r>
    <r>
      <rPr>
        <sz val="11"/>
        <rFont val="Calibri"/>
        <family val="2"/>
        <scheme val="minor"/>
      </rPr>
      <t>Para tal é preciso:</t>
    </r>
  </si>
  <si>
    <r>
      <t xml:space="preserve">    1.1.3 Fazer a multiplicação </t>
    </r>
    <r>
      <rPr>
        <b/>
        <sz val="11"/>
        <rFont val="Calibri"/>
        <family val="2"/>
        <scheme val="minor"/>
      </rPr>
      <t>k</t>
    </r>
    <r>
      <rPr>
        <b/>
        <vertAlign val="subscript"/>
        <sz val="11"/>
        <rFont val="Calibri"/>
        <family val="2"/>
        <scheme val="minor"/>
      </rPr>
      <t>G</t>
    </r>
    <r>
      <rPr>
        <b/>
        <sz val="11"/>
        <rFont val="Calibri"/>
        <family val="2"/>
        <scheme val="minor"/>
      </rPr>
      <t xml:space="preserve"> = T</t>
    </r>
    <r>
      <rPr>
        <b/>
        <vertAlign val="subscript"/>
        <sz val="11"/>
        <rFont val="Calibri"/>
        <family val="2"/>
        <scheme val="minor"/>
      </rPr>
      <t>L/G</t>
    </r>
    <r>
      <rPr>
        <b/>
        <sz val="11"/>
        <rFont val="Calibri"/>
        <family val="2"/>
        <scheme val="minor"/>
      </rPr>
      <t xml:space="preserve"> *k</t>
    </r>
    <r>
      <rPr>
        <b/>
        <vertAlign val="subscript"/>
        <sz val="11"/>
        <rFont val="Calibri"/>
        <family val="2"/>
        <scheme val="minor"/>
      </rPr>
      <t>L</t>
    </r>
    <r>
      <rPr>
        <b/>
        <sz val="11"/>
        <rFont val="Calibri"/>
        <family val="2"/>
        <scheme val="minor"/>
      </rPr>
      <t>*T</t>
    </r>
    <r>
      <rPr>
        <b/>
        <vertAlign val="subscript"/>
        <sz val="11"/>
        <rFont val="Calibri"/>
        <family val="2"/>
        <scheme val="minor"/>
      </rPr>
      <t>L/G</t>
    </r>
    <r>
      <rPr>
        <b/>
        <vertAlign val="superscript"/>
        <sz val="11"/>
        <rFont val="Calibri"/>
        <family val="2"/>
        <scheme val="minor"/>
      </rPr>
      <t>T</t>
    </r>
  </si>
  <si>
    <r>
      <t xml:space="preserve">2. Determinar o vetor deslocamentos causado pelas forças de solicitação aplicadas ao elemento. </t>
    </r>
    <r>
      <rPr>
        <sz val="11"/>
        <color theme="1"/>
        <rFont val="Calibri"/>
        <family val="2"/>
        <scheme val="minor"/>
      </rPr>
      <t>Para tal é preciso:</t>
    </r>
  </si>
  <si>
    <r>
      <t xml:space="preserve">  2.3 Fazer a multiplicação </t>
    </r>
    <r>
      <rPr>
        <b/>
        <sz val="11"/>
        <rFont val="Calibri"/>
        <family val="2"/>
        <scheme val="minor"/>
      </rPr>
      <t>d = k</t>
    </r>
    <r>
      <rPr>
        <b/>
        <vertAlign val="subscript"/>
        <sz val="11"/>
        <rFont val="Calibri"/>
        <family val="2"/>
        <scheme val="minor"/>
      </rPr>
      <t>G</t>
    </r>
    <r>
      <rPr>
        <b/>
        <vertAlign val="superscript"/>
        <sz val="11"/>
        <rFont val="Calibri"/>
        <family val="2"/>
        <scheme val="minor"/>
      </rPr>
      <t>-1</t>
    </r>
    <r>
      <rPr>
        <b/>
        <sz val="11"/>
        <rFont val="Calibri"/>
        <family val="2"/>
        <scheme val="minor"/>
      </rPr>
      <t>(+VA)*F</t>
    </r>
    <r>
      <rPr>
        <b/>
        <vertAlign val="subscript"/>
        <sz val="11"/>
        <rFont val="Calibri"/>
        <family val="2"/>
        <scheme val="minor"/>
      </rPr>
      <t>sol</t>
    </r>
  </si>
  <si>
    <t>Resumo:</t>
  </si>
  <si>
    <t>Passos:</t>
  </si>
  <si>
    <r>
      <t>Matriz transformação (T</t>
    </r>
    <r>
      <rPr>
        <b/>
        <vertAlign val="subscript"/>
        <sz val="11"/>
        <rFont val="Calibri"/>
        <family val="2"/>
        <scheme val="minor"/>
      </rPr>
      <t>L/G</t>
    </r>
    <r>
      <rPr>
        <b/>
        <sz val="11"/>
        <rFont val="Calibri"/>
        <family val="2"/>
        <scheme val="minor"/>
      </rPr>
      <t>)</t>
    </r>
  </si>
  <si>
    <t>Matriz rigidez global c/ NA</t>
  </si>
  <si>
    <t>Matriz rigidez global c/ NA inversa</t>
  </si>
  <si>
    <t>d.c) Vetor de reacções</t>
  </si>
  <si>
    <t>d.b) Vetor desloc. nodais, d</t>
  </si>
  <si>
    <t>A determinar as forças nodais equivalentes das cargas para cada barra para, juntamente com as nodais, se colocar no vetor de solicitação</t>
  </si>
  <si>
    <t>Dados</t>
  </si>
  <si>
    <t>Contribuição da força F. Como não há fórmulas para a força inclinada é preciso projetá-la primeiro e somar a contribuição de cada uma das suas projeções</t>
  </si>
  <si>
    <t>O sinal (-) é porqe a barra é BD e não DB, portanto a força está em sentido inverso ao q está na fórmula</t>
  </si>
  <si>
    <t>Matriz rigidez global da estrutura c/ NA</t>
  </si>
  <si>
    <t>Matriz rigidez global da estrutura c/ NA inversa</t>
  </si>
  <si>
    <r>
      <t>d = k</t>
    </r>
    <r>
      <rPr>
        <vertAlign val="subscript"/>
        <sz val="11"/>
        <rFont val="Calibri"/>
        <family val="2"/>
        <scheme val="minor"/>
      </rPr>
      <t>G</t>
    </r>
    <r>
      <rPr>
        <sz val="11"/>
        <rFont val="Calibri"/>
        <family val="2"/>
        <scheme val="minor"/>
      </rPr>
      <t xml:space="preserve"> (NA)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 xml:space="preserve"> * Fsol</t>
    </r>
  </si>
  <si>
    <t xml:space="preserve">  2.1 Saber que não vão exister deslocamentos nos locais onde não é possível movimentação (ligações ao exterior) --&gt; ir à matriz rigidez global e por valores altos (1E50) nas </t>
  </si>
  <si>
    <t>diagonais respetivas e obter a sua inversa</t>
  </si>
  <si>
    <t xml:space="preserve">  2.2 Escrever o vetor com as ações (cargas aplicadas à estrutura), isto é, vetor de forças de solicitação Fsol. Neste caso temos de distinguir entre as cargas nodais (aplicadas nos</t>
  </si>
  <si>
    <t xml:space="preserve"> nós do elemento) e as não nodais</t>
  </si>
  <si>
    <t>Apontamentos de André D. Ferreira, 2013.</t>
  </si>
  <si>
    <t>www.estudomec.info</t>
  </si>
  <si>
    <t>ângulo=</t>
  </si>
  <si>
    <t>Fperp=</t>
  </si>
  <si>
    <t>Faxi=</t>
  </si>
  <si>
    <r>
      <t>Fazendo  k</t>
    </r>
    <r>
      <rPr>
        <b/>
        <vertAlign val="subscript"/>
        <sz val="11"/>
        <rFont val="Calibri"/>
        <family val="2"/>
        <scheme val="minor"/>
      </rPr>
      <t>G</t>
    </r>
    <r>
      <rPr>
        <b/>
        <vertAlign val="superscript"/>
        <sz val="11"/>
        <rFont val="Calibri"/>
        <family val="2"/>
        <scheme val="minor"/>
      </rPr>
      <t>-1</t>
    </r>
    <r>
      <rPr>
        <b/>
        <sz val="11"/>
        <rFont val="Calibri"/>
        <family val="2"/>
        <scheme val="minor"/>
      </rPr>
      <t>(NA)*Fsol = d</t>
    </r>
  </si>
  <si>
    <t>Freac = Fext - Fsol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</si>
</sst>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0.0E+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u/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rgb="FF0E2233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4E59F"/>
        <bgColor rgb="FF000000"/>
      </patternFill>
    </fill>
    <fill>
      <patternFill patternType="solid">
        <fgColor rgb="FF969696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2E49C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5" fillId="0" borderId="0" xfId="0" applyFont="1"/>
    <xf numFmtId="0" fontId="3" fillId="8" borderId="0" xfId="0" applyFont="1" applyFill="1" applyBorder="1" applyAlignment="1">
      <alignment horizontal="center"/>
    </xf>
    <xf numFmtId="0" fontId="5" fillId="7" borderId="0" xfId="0" applyFont="1" applyFill="1" applyBorder="1" applyAlignment="1">
      <alignment horizontal="center"/>
    </xf>
    <xf numFmtId="11" fontId="5" fillId="6" borderId="0" xfId="0" applyNumberFormat="1" applyFont="1" applyFill="1" applyBorder="1" applyAlignment="1">
      <alignment horizontal="center"/>
    </xf>
    <xf numFmtId="11" fontId="5" fillId="0" borderId="0" xfId="0" applyNumberFormat="1" applyFont="1" applyFill="1" applyBorder="1" applyAlignment="1">
      <alignment horizontal="center"/>
    </xf>
    <xf numFmtId="0" fontId="5" fillId="6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8" borderId="0" xfId="0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1" fontId="5" fillId="0" borderId="0" xfId="0" applyNumberFormat="1" applyFont="1" applyAlignment="1">
      <alignment horizontal="center"/>
    </xf>
    <xf numFmtId="11" fontId="5" fillId="14" borderId="0" xfId="0" applyNumberFormat="1" applyFont="1" applyFill="1" applyAlignment="1">
      <alignment horizontal="center"/>
    </xf>
    <xf numFmtId="0" fontId="5" fillId="11" borderId="0" xfId="0" applyNumberFormat="1" applyFont="1" applyFill="1" applyBorder="1" applyAlignment="1">
      <alignment horizontal="center"/>
    </xf>
    <xf numFmtId="11" fontId="5" fillId="0" borderId="0" xfId="0" applyNumberFormat="1" applyFont="1" applyAlignment="1">
      <alignment horizontal="center"/>
    </xf>
    <xf numFmtId="1" fontId="5" fillId="13" borderId="0" xfId="0" applyNumberFormat="1" applyFont="1" applyFill="1" applyAlignment="1">
      <alignment horizontal="center"/>
    </xf>
    <xf numFmtId="0" fontId="5" fillId="3" borderId="0" xfId="0" applyFont="1" applyFill="1"/>
    <xf numFmtId="1" fontId="5" fillId="14" borderId="0" xfId="0" applyNumberFormat="1" applyFont="1" applyFill="1" applyAlignment="1">
      <alignment horizontal="center"/>
    </xf>
    <xf numFmtId="0" fontId="10" fillId="0" borderId="0" xfId="0" applyFont="1"/>
    <xf numFmtId="0" fontId="5" fillId="0" borderId="0" xfId="0" applyFont="1" applyAlignment="1">
      <alignment horizontal="center"/>
    </xf>
    <xf numFmtId="0" fontId="5" fillId="2" borderId="0" xfId="0" applyFont="1" applyFill="1"/>
    <xf numFmtId="0" fontId="5" fillId="0" borderId="0" xfId="0" quotePrefix="1" applyFont="1" applyAlignment="1">
      <alignment horizontal="center"/>
    </xf>
    <xf numFmtId="11" fontId="5" fillId="0" borderId="0" xfId="0" applyNumberFormat="1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0" fontId="5" fillId="10" borderId="0" xfId="0" quotePrefix="1" applyFont="1" applyFill="1" applyAlignment="1">
      <alignment horizontal="center"/>
    </xf>
    <xf numFmtId="1" fontId="5" fillId="9" borderId="0" xfId="0" applyNumberFormat="1" applyFont="1" applyFill="1" applyAlignment="1">
      <alignment horizontal="center"/>
    </xf>
    <xf numFmtId="1" fontId="5" fillId="10" borderId="0" xfId="0" applyNumberFormat="1" applyFont="1" applyFill="1" applyAlignment="1">
      <alignment horizontal="center"/>
    </xf>
    <xf numFmtId="1" fontId="5" fillId="0" borderId="0" xfId="0" applyNumberFormat="1" applyFont="1"/>
    <xf numFmtId="11" fontId="5" fillId="11" borderId="0" xfId="0" applyNumberFormat="1" applyFont="1" applyFill="1" applyBorder="1" applyAlignment="1">
      <alignment horizontal="center"/>
    </xf>
    <xf numFmtId="1" fontId="5" fillId="11" borderId="0" xfId="0" applyNumberFormat="1" applyFont="1" applyFill="1" applyBorder="1" applyAlignment="1">
      <alignment horizontal="center"/>
    </xf>
    <xf numFmtId="0" fontId="5" fillId="9" borderId="0" xfId="0" quotePrefix="1" applyFont="1" applyFill="1" applyAlignment="1">
      <alignment horizontal="center"/>
    </xf>
    <xf numFmtId="11" fontId="5" fillId="12" borderId="0" xfId="0" applyNumberFormat="1" applyFont="1" applyFill="1" applyBorder="1" applyAlignment="1">
      <alignment horizontal="center"/>
    </xf>
    <xf numFmtId="11" fontId="5" fillId="15" borderId="0" xfId="0" applyNumberFormat="1" applyFont="1" applyFill="1" applyBorder="1" applyAlignment="1">
      <alignment horizontal="center"/>
    </xf>
    <xf numFmtId="0" fontId="4" fillId="0" borderId="0" xfId="0" applyFont="1"/>
    <xf numFmtId="0" fontId="5" fillId="0" borderId="0" xfId="0" applyFont="1" applyBorder="1"/>
    <xf numFmtId="0" fontId="3" fillId="5" borderId="0" xfId="0" applyFont="1" applyFill="1" applyBorder="1" applyAlignment="1">
      <alignment horizontal="center"/>
    </xf>
    <xf numFmtId="0" fontId="3" fillId="13" borderId="0" xfId="0" applyFont="1" applyFill="1"/>
    <xf numFmtId="0" fontId="5" fillId="13" borderId="0" xfId="0" applyFont="1" applyFill="1"/>
    <xf numFmtId="0" fontId="13" fillId="0" borderId="0" xfId="0" applyFont="1"/>
    <xf numFmtId="11" fontId="5" fillId="17" borderId="0" xfId="0" applyNumberFormat="1" applyFont="1" applyFill="1" applyBorder="1" applyAlignment="1">
      <alignment horizontal="center"/>
    </xf>
    <xf numFmtId="1" fontId="5" fillId="0" borderId="0" xfId="0" applyNumberFormat="1" applyFont="1" applyFill="1" applyAlignment="1">
      <alignment horizontal="center"/>
    </xf>
    <xf numFmtId="0" fontId="14" fillId="18" borderId="0" xfId="0" applyFont="1" applyFill="1"/>
    <xf numFmtId="0" fontId="15" fillId="18" borderId="0" xfId="0" applyFont="1" applyFill="1" applyAlignment="1">
      <alignment horizontal="center"/>
    </xf>
    <xf numFmtId="0" fontId="16" fillId="0" borderId="0" xfId="0" applyFont="1"/>
    <xf numFmtId="0" fontId="18" fillId="0" borderId="0" xfId="1" applyFont="1"/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3" fillId="5" borderId="0" xfId="0" applyFont="1" applyFill="1" applyBorder="1" applyAlignment="1">
      <alignment horizontal="center"/>
    </xf>
    <xf numFmtId="0" fontId="0" fillId="16" borderId="0" xfId="0" applyFill="1" applyAlignment="1">
      <alignment horizontal="center"/>
    </xf>
    <xf numFmtId="0" fontId="3" fillId="5" borderId="0" xfId="0" applyFont="1" applyFill="1" applyAlignment="1">
      <alignment horizontal="center"/>
    </xf>
    <xf numFmtId="169" fontId="5" fillId="4" borderId="0" xfId="0" applyNumberFormat="1" applyFont="1" applyFill="1" applyAlignment="1">
      <alignment horizontal="center"/>
    </xf>
  </cellXfs>
  <cellStyles count="2">
    <cellStyle name="Hiperligação" xfId="1" builtinId="8"/>
    <cellStyle name="Normal" xfId="0" builtinId="0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G"/><Relationship Id="rId2" Type="http://schemas.openxmlformats.org/officeDocument/2006/relationships/image" Target="../media/image3.JPG"/><Relationship Id="rId1" Type="http://schemas.openxmlformats.org/officeDocument/2006/relationships/image" Target="../media/image2.JPG"/><Relationship Id="rId5" Type="http://schemas.openxmlformats.org/officeDocument/2006/relationships/image" Target="../media/image6.jpg"/><Relationship Id="rId4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2</xdr:row>
      <xdr:rowOff>44450</xdr:rowOff>
    </xdr:from>
    <xdr:to>
      <xdr:col>15</xdr:col>
      <xdr:colOff>0</xdr:colOff>
      <xdr:row>14</xdr:row>
      <xdr:rowOff>76200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368300"/>
          <a:ext cx="9785350" cy="231775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0</xdr:col>
      <xdr:colOff>0</xdr:colOff>
      <xdr:row>71</xdr:row>
      <xdr:rowOff>95250</xdr:rowOff>
    </xdr:from>
    <xdr:to>
      <xdr:col>16</xdr:col>
      <xdr:colOff>9525</xdr:colOff>
      <xdr:row>75</xdr:row>
      <xdr:rowOff>171450</xdr:rowOff>
    </xdr:to>
    <xdr:sp macro="" textlink="">
      <xdr:nvSpPr>
        <xdr:cNvPr id="4" name="CaixaDeTexto 3"/>
        <xdr:cNvSpPr txBox="1"/>
      </xdr:nvSpPr>
      <xdr:spPr>
        <a:xfrm>
          <a:off x="0" y="13677900"/>
          <a:ext cx="10706100" cy="83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Fext</a:t>
          </a:r>
          <a:r>
            <a:rPr lang="pt-PT" sz="1100" baseline="0"/>
            <a:t> vão ser tiradas de</a:t>
          </a:r>
          <a:r>
            <a:rPr lang="pt-PT" sz="1100"/>
            <a:t> Fext = Fsol + Freac.</a:t>
          </a:r>
          <a:r>
            <a:rPr lang="pt-PT" sz="1100" baseline="0"/>
            <a:t> O primeiro passo pode ser determinar Fsol. Aqui temos forças nodais e não nodais. As 1ªas entram diretamente no Fsol, as 2ªas devem ser convertidas nas nodais equivalentes para depois poderem entrar no Fsol. Depois podem-se </a:t>
          </a:r>
          <a:r>
            <a:rPr lang="pt-PT" sz="1100"/>
            <a:t>calcular as Fext. E stas podem ser tiradas da fórmula em 3.1. Por sua vez para determinar as Fext é preciso saber a matriz rigidez global (k</a:t>
          </a:r>
          <a:r>
            <a:rPr lang="pt-PT" sz="1100" baseline="-25000"/>
            <a:t>G</a:t>
          </a:r>
          <a:r>
            <a:rPr lang="pt-PT" sz="1100"/>
            <a:t>) e o vetor de deslocamentos (d). </a:t>
          </a:r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matriz rigidez tem de ser calculada primeiro que o vetor deslocamentos porqe para se obter este é preciso saber essa matriz</a:t>
          </a:r>
          <a:r>
            <a:rPr lang="pt-PT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(e o vetor Fsol, mas esse já é dado).</a:t>
          </a:r>
          <a:endParaRPr lang="pt-P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114300</xdr:colOff>
      <xdr:row>33</xdr:row>
      <xdr:rowOff>19051</xdr:rowOff>
    </xdr:from>
    <xdr:to>
      <xdr:col>7</xdr:col>
      <xdr:colOff>361950</xdr:colOff>
      <xdr:row>36</xdr:row>
      <xdr:rowOff>87336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3100" y="8077201"/>
          <a:ext cx="2686050" cy="668360"/>
        </a:xfrm>
        <a:prstGeom prst="rect">
          <a:avLst/>
        </a:prstGeom>
      </xdr:spPr>
    </xdr:pic>
    <xdr:clientData/>
  </xdr:twoCellAnchor>
  <xdr:twoCellAnchor editAs="oneCell">
    <xdr:from>
      <xdr:col>12</xdr:col>
      <xdr:colOff>247649</xdr:colOff>
      <xdr:row>20</xdr:row>
      <xdr:rowOff>47624</xdr:rowOff>
    </xdr:from>
    <xdr:to>
      <xdr:col>15</xdr:col>
      <xdr:colOff>263978</xdr:colOff>
      <xdr:row>25</xdr:row>
      <xdr:rowOff>133349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86699" y="3800474"/>
          <a:ext cx="1845129" cy="107632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50</xdr:row>
      <xdr:rowOff>95249</xdr:rowOff>
    </xdr:from>
    <xdr:to>
      <xdr:col>5</xdr:col>
      <xdr:colOff>226525</xdr:colOff>
      <xdr:row>55</xdr:row>
      <xdr:rowOff>133349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9848849"/>
          <a:ext cx="3531700" cy="990600"/>
        </a:xfrm>
        <a:prstGeom prst="rect">
          <a:avLst/>
        </a:prstGeom>
      </xdr:spPr>
    </xdr:pic>
    <xdr:clientData/>
  </xdr:twoCellAnchor>
  <xdr:twoCellAnchor>
    <xdr:from>
      <xdr:col>23</xdr:col>
      <xdr:colOff>152400</xdr:colOff>
      <xdr:row>30</xdr:row>
      <xdr:rowOff>171450</xdr:rowOff>
    </xdr:from>
    <xdr:to>
      <xdr:col>26</xdr:col>
      <xdr:colOff>228600</xdr:colOff>
      <xdr:row>37</xdr:row>
      <xdr:rowOff>180975</xdr:rowOff>
    </xdr:to>
    <xdr:sp macro="" textlink="">
      <xdr:nvSpPr>
        <xdr:cNvPr id="6" name="CaixaDeTexto 5"/>
        <xdr:cNvSpPr txBox="1"/>
      </xdr:nvSpPr>
      <xdr:spPr>
        <a:xfrm>
          <a:off x="14497050" y="7581900"/>
          <a:ext cx="1905000" cy="1409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Como a barra está afetada de um angulo relativamente ao ref. local é necessário por o vetor de forças nodais equivalentes no ref global.</a:t>
          </a:r>
        </a:p>
        <a:p>
          <a:r>
            <a:rPr lang="pt-PT" sz="1100"/>
            <a:t>Então faz-se T</a:t>
          </a:r>
          <a:r>
            <a:rPr lang="pt-PT" sz="1100" baseline="-25000"/>
            <a:t>L/G</a:t>
          </a:r>
          <a:r>
            <a:rPr lang="pt-PT" sz="1100"/>
            <a:t>*FNE  para se obter as FNE no ref global</a:t>
          </a:r>
        </a:p>
      </xdr:txBody>
    </xdr:sp>
    <xdr:clientData/>
  </xdr:twoCellAnchor>
  <xdr:twoCellAnchor>
    <xdr:from>
      <xdr:col>14</xdr:col>
      <xdr:colOff>266700</xdr:colOff>
      <xdr:row>11</xdr:row>
      <xdr:rowOff>0</xdr:rowOff>
    </xdr:from>
    <xdr:to>
      <xdr:col>19</xdr:col>
      <xdr:colOff>171450</xdr:colOff>
      <xdr:row>15</xdr:row>
      <xdr:rowOff>57150</xdr:rowOff>
    </xdr:to>
    <xdr:sp macro="" textlink="">
      <xdr:nvSpPr>
        <xdr:cNvPr id="8" name="CaixaDeTexto 7"/>
        <xdr:cNvSpPr txBox="1"/>
      </xdr:nvSpPr>
      <xdr:spPr>
        <a:xfrm>
          <a:off x="9124950" y="2095500"/>
          <a:ext cx="2952750" cy="819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Nota:</a:t>
          </a:r>
          <a:r>
            <a:rPr lang="pt-PT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Matriz K</a:t>
          </a:r>
          <a:r>
            <a:rPr lang="pt-PT" sz="11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</a:t>
          </a:r>
          <a:r>
            <a:rPr lang="pt-PT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 estrutura e matrizes T</a:t>
          </a:r>
          <a:r>
            <a:rPr lang="pt-PT" sz="11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L/G</a:t>
          </a:r>
          <a:r>
            <a:rPr lang="pt-PT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cada barra foram tiradas da aula anterior, visto que a estrutura é a mesma e estas só dependem da estrutura e não dos deslocamentos / forças</a:t>
          </a:r>
          <a:r>
            <a:rPr lang="pt-PT"/>
            <a:t> .</a:t>
          </a:r>
          <a:endParaRPr lang="pt-PT" sz="1100"/>
        </a:p>
      </xdr:txBody>
    </xdr:sp>
    <xdr:clientData/>
  </xdr:twoCellAnchor>
  <xdr:twoCellAnchor editAs="oneCell">
    <xdr:from>
      <xdr:col>5</xdr:col>
      <xdr:colOff>523875</xdr:colOff>
      <xdr:row>51</xdr:row>
      <xdr:rowOff>57150</xdr:rowOff>
    </xdr:from>
    <xdr:to>
      <xdr:col>13</xdr:col>
      <xdr:colOff>41545</xdr:colOff>
      <xdr:row>55</xdr:row>
      <xdr:rowOff>38100</xdr:rowOff>
    </xdr:to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5" y="10001250"/>
          <a:ext cx="4394470" cy="742950"/>
        </a:xfrm>
        <a:prstGeom prst="rect">
          <a:avLst/>
        </a:prstGeom>
      </xdr:spPr>
    </xdr:pic>
    <xdr:clientData/>
  </xdr:twoCellAnchor>
  <xdr:twoCellAnchor>
    <xdr:from>
      <xdr:col>2</xdr:col>
      <xdr:colOff>895350</xdr:colOff>
      <xdr:row>61</xdr:row>
      <xdr:rowOff>123825</xdr:rowOff>
    </xdr:from>
    <xdr:to>
      <xdr:col>7</xdr:col>
      <xdr:colOff>114300</xdr:colOff>
      <xdr:row>64</xdr:row>
      <xdr:rowOff>161925</xdr:rowOff>
    </xdr:to>
    <xdr:sp macro="" textlink="">
      <xdr:nvSpPr>
        <xdr:cNvPr id="10" name="CaixaDeTexto 9"/>
        <xdr:cNvSpPr txBox="1"/>
      </xdr:nvSpPr>
      <xdr:spPr>
        <a:xfrm>
          <a:off x="2114550" y="11972925"/>
          <a:ext cx="2590800" cy="609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Então na matriz rigidez global pomos 1E50 nos locais respetivos onde sabemos qe os valores dos deslocamentos são 0</a:t>
          </a:r>
        </a:p>
      </xdr:txBody>
    </xdr:sp>
    <xdr:clientData/>
  </xdr:twoCellAnchor>
  <xdr:twoCellAnchor>
    <xdr:from>
      <xdr:col>4</xdr:col>
      <xdr:colOff>95250</xdr:colOff>
      <xdr:row>29</xdr:row>
      <xdr:rowOff>9525</xdr:rowOff>
    </xdr:from>
    <xdr:to>
      <xdr:col>23</xdr:col>
      <xdr:colOff>571500</xdr:colOff>
      <xdr:row>30</xdr:row>
      <xdr:rowOff>85725</xdr:rowOff>
    </xdr:to>
    <xdr:sp macro="" textlink="">
      <xdr:nvSpPr>
        <xdr:cNvPr id="2" name="CaixaDeTexto 1"/>
        <xdr:cNvSpPr txBox="1"/>
      </xdr:nvSpPr>
      <xdr:spPr>
        <a:xfrm>
          <a:off x="2857500" y="5514975"/>
          <a:ext cx="12058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Ter em conta qe as tabelas dão as forças de fixação (mesma direção e sentido qe as reações), mas eu qero as de solicitação (nodais equivalentes) qe têm</a:t>
          </a:r>
          <a:r>
            <a:rPr lang="pt-PT" sz="1100" baseline="0"/>
            <a:t> sentido oposto</a:t>
          </a:r>
          <a:r>
            <a:rPr lang="pt-PT" sz="1100"/>
            <a:t>, portanto tenho qe multiplicar por -1</a:t>
          </a:r>
        </a:p>
      </xdr:txBody>
    </xdr:sp>
    <xdr:clientData/>
  </xdr:twoCellAnchor>
  <xdr:twoCellAnchor editAs="oneCell">
    <xdr:from>
      <xdr:col>13</xdr:col>
      <xdr:colOff>131494</xdr:colOff>
      <xdr:row>50</xdr:row>
      <xdr:rowOff>106074</xdr:rowOff>
    </xdr:from>
    <xdr:to>
      <xdr:col>15</xdr:col>
      <xdr:colOff>589684</xdr:colOff>
      <xdr:row>55</xdr:row>
      <xdr:rowOff>132051</xdr:rowOff>
    </xdr:to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0144" y="9859674"/>
          <a:ext cx="1677390" cy="978477"/>
        </a:xfrm>
        <a:prstGeom prst="rect">
          <a:avLst/>
        </a:prstGeom>
      </xdr:spPr>
    </xdr:pic>
    <xdr:clientData/>
  </xdr:twoCellAnchor>
  <xdr:twoCellAnchor editAs="oneCell">
    <xdr:from>
      <xdr:col>22</xdr:col>
      <xdr:colOff>47625</xdr:colOff>
      <xdr:row>51</xdr:row>
      <xdr:rowOff>35796</xdr:rowOff>
    </xdr:from>
    <xdr:to>
      <xdr:col>30</xdr:col>
      <xdr:colOff>28575</xdr:colOff>
      <xdr:row>62</xdr:row>
      <xdr:rowOff>88029</xdr:rowOff>
    </xdr:to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82675" y="9979896"/>
          <a:ext cx="4857750" cy="214773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76200</xdr:rowOff>
    </xdr:from>
    <xdr:to>
      <xdr:col>14</xdr:col>
      <xdr:colOff>476250</xdr:colOff>
      <xdr:row>3</xdr:row>
      <xdr:rowOff>161925</xdr:rowOff>
    </xdr:to>
    <xdr:sp macro="" textlink="">
      <xdr:nvSpPr>
        <xdr:cNvPr id="2" name="CaixaDeTexto 1"/>
        <xdr:cNvSpPr txBox="1"/>
      </xdr:nvSpPr>
      <xdr:spPr>
        <a:xfrm>
          <a:off x="19050" y="76200"/>
          <a:ext cx="8991600" cy="704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Alterando as ligações ao exterior, alteram-se os deslocamentos possíveis. Ao passar a ter um apoio duplo em C, deixa de ser possivel haver deslocamentos em C1 e C2. Assim, é necessário adicionar à diagonal os números altos correspondentes a esses graus de liberdade.</a:t>
          </a:r>
          <a:r>
            <a:rPr lang="pt-PT" sz="1100" baseline="0"/>
            <a:t> M</a:t>
          </a:r>
          <a:r>
            <a:rPr lang="pt-PT" sz="1100"/>
            <a:t>ais uma vez vamos obter o vetor deslocamentos a partir de:</a:t>
          </a:r>
        </a:p>
      </xdr:txBody>
    </xdr:sp>
    <xdr:clientData/>
  </xdr:twoCellAnchor>
  <xdr:oneCellAnchor>
    <xdr:from>
      <xdr:col>2</xdr:col>
      <xdr:colOff>323850</xdr:colOff>
      <xdr:row>2</xdr:row>
      <xdr:rowOff>47625</xdr:rowOff>
    </xdr:from>
    <xdr:ext cx="1771650" cy="27045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CaixaDeTexto 3"/>
            <xdr:cNvSpPr txBox="1"/>
          </xdr:nvSpPr>
          <xdr:spPr>
            <a:xfrm>
              <a:off x="1543050" y="428625"/>
              <a:ext cx="1771650" cy="270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pt-PT" sz="1100" b="0" i="1">
                            <a:latin typeface="Cambria Math"/>
                          </a:rPr>
                        </m:ctrlPr>
                      </m:sSubSupPr>
                      <m:e>
                        <m:r>
                          <a:rPr lang="pt-PT" sz="1100" b="0" i="1">
                            <a:latin typeface="Cambria Math"/>
                          </a:rPr>
                          <m:t>𝑘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𝐺</m:t>
                        </m:r>
                      </m:sub>
                      <m:sup>
                        <m:r>
                          <a:rPr lang="pt-PT" sz="1100" b="0" i="1">
                            <a:latin typeface="Cambria Math"/>
                          </a:rPr>
                          <m:t>−1</m:t>
                        </m:r>
                      </m:sup>
                    </m:sSubSup>
                    <m:r>
                      <a:rPr lang="pt-PT" sz="1100" b="0" i="1">
                        <a:latin typeface="Cambria Math"/>
                      </a:rPr>
                      <m:t>(</m:t>
                    </m:r>
                    <m:r>
                      <a:rPr lang="pt-PT" sz="1100" b="0" i="1">
                        <a:latin typeface="Cambria Math"/>
                      </a:rPr>
                      <m:t>𝑁𝐴</m:t>
                    </m:r>
                    <m:r>
                      <a:rPr lang="pt-PT" sz="1100" b="0" i="1">
                        <a:latin typeface="Cambria Math"/>
                      </a:rPr>
                      <m:t>)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×</m:t>
                        </m:r>
                        <m:r>
                          <a:rPr lang="pt-PT" sz="1100" b="0" i="1">
                            <a:latin typeface="Cambria Math"/>
                          </a:rPr>
                          <m:t>𝐹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𝑠𝑜𝑙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=</m:t>
                    </m:r>
                    <m:r>
                      <a:rPr lang="pt-PT" sz="1100" b="0" i="1">
                        <a:latin typeface="Cambria Math"/>
                      </a:rPr>
                      <m:t>𝑑</m:t>
                    </m:r>
                  </m:oMath>
                </m:oMathPara>
              </a14:m>
              <a:endParaRPr lang="pt-PT" sz="1100"/>
            </a:p>
          </xdr:txBody>
        </xdr:sp>
      </mc:Choice>
      <mc:Fallback>
        <xdr:sp macro="" textlink="">
          <xdr:nvSpPr>
            <xdr:cNvPr id="4" name="CaixaDeTexto 3"/>
            <xdr:cNvSpPr txBox="1"/>
          </xdr:nvSpPr>
          <xdr:spPr>
            <a:xfrm>
              <a:off x="1543050" y="428625"/>
              <a:ext cx="1771650" cy="270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b="0" i="0">
                  <a:latin typeface="Cambria Math"/>
                </a:rPr>
                <a:t>𝑘_𝐺^(−1) (𝑁𝐴)〖×𝐹〗_𝑠𝑜𝑙=𝑑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2</xdr:col>
      <xdr:colOff>438150</xdr:colOff>
      <xdr:row>20</xdr:row>
      <xdr:rowOff>57150</xdr:rowOff>
    </xdr:from>
    <xdr:to>
      <xdr:col>10</xdr:col>
      <xdr:colOff>114300</xdr:colOff>
      <xdr:row>21</xdr:row>
      <xdr:rowOff>133350</xdr:rowOff>
    </xdr:to>
    <xdr:sp macro="" textlink="">
      <xdr:nvSpPr>
        <xdr:cNvPr id="3" name="CaixaDeTexto 2"/>
        <xdr:cNvSpPr txBox="1"/>
      </xdr:nvSpPr>
      <xdr:spPr>
        <a:xfrm>
          <a:off x="1657350" y="3867150"/>
          <a:ext cx="45529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Fazendo </a:t>
          </a:r>
          <a:r>
            <a:rPr lang="pt-P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lang="pt-PT" sz="1100" b="1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ext</a:t>
          </a:r>
          <a:r>
            <a:rPr lang="pt-P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k</a:t>
          </a:r>
          <a:r>
            <a:rPr lang="pt-PT" sz="1100" b="1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</a:t>
          </a:r>
          <a:r>
            <a:rPr lang="pt-P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*d</a:t>
          </a:r>
          <a:r>
            <a:rPr lang="pt-PT"/>
            <a:t> ,</a:t>
          </a:r>
          <a:r>
            <a:rPr lang="pt-PT" baseline="0"/>
            <a:t> e</a:t>
          </a:r>
          <a:r>
            <a:rPr lang="pt-PT"/>
            <a:t> depois fazendo </a:t>
          </a:r>
          <a:r>
            <a:rPr lang="pt-P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lang="pt-PT" sz="1100" b="1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reacções </a:t>
          </a:r>
          <a:r>
            <a:rPr lang="pt-P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 F</a:t>
          </a:r>
          <a:r>
            <a:rPr lang="pt-PT" sz="1100" b="1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ext </a:t>
          </a:r>
          <a:r>
            <a:rPr lang="pt-P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F</a:t>
          </a:r>
          <a:r>
            <a:rPr lang="pt-PT" sz="1100" b="1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sol</a:t>
          </a:r>
          <a:r>
            <a:rPr lang="pt-PT"/>
            <a:t> tiram-se as reações</a:t>
          </a:r>
          <a:endParaRPr lang="pt-PT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85725</xdr:rowOff>
    </xdr:from>
    <xdr:to>
      <xdr:col>17</xdr:col>
      <xdr:colOff>209550</xdr:colOff>
      <xdr:row>2</xdr:row>
      <xdr:rowOff>152400</xdr:rowOff>
    </xdr:to>
    <xdr:sp macro="" textlink="">
      <xdr:nvSpPr>
        <xdr:cNvPr id="2" name="CaixaDeTexto 1"/>
        <xdr:cNvSpPr txBox="1"/>
      </xdr:nvSpPr>
      <xdr:spPr>
        <a:xfrm>
          <a:off x="38100" y="85725"/>
          <a:ext cx="10534650" cy="447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Para</a:t>
          </a:r>
          <a:r>
            <a:rPr lang="pt-PT" sz="1100" baseline="0"/>
            <a:t> impor </a:t>
          </a:r>
          <a:r>
            <a:rPr lang="pt-PT" sz="1100"/>
            <a:t>a condição de d</a:t>
          </a:r>
          <a:r>
            <a:rPr lang="pt-PT" sz="1100" baseline="-25000"/>
            <a:t>C2 </a:t>
          </a:r>
          <a:r>
            <a:rPr lang="pt-PT" sz="1100"/>
            <a:t>= 0,015m, utiliza-se o artifício aprendido na 1ª aula, colocando essa imposição no vetor das forças de solicitação. Ao colocar 1E-50 numa posição da diagonal, na prática é como se a matriz não tivesse aqela coluna e linha</a:t>
          </a:r>
          <a:r>
            <a:rPr lang="pt-PT" sz="1100" baseline="0"/>
            <a:t> (verde escuro)</a:t>
          </a:r>
          <a:endParaRPr lang="pt-PT" sz="1100"/>
        </a:p>
      </xdr:txBody>
    </xdr:sp>
    <xdr:clientData/>
  </xdr:twoCellAnchor>
  <xdr:twoCellAnchor>
    <xdr:from>
      <xdr:col>2</xdr:col>
      <xdr:colOff>19050</xdr:colOff>
      <xdr:row>12</xdr:row>
      <xdr:rowOff>123825</xdr:rowOff>
    </xdr:from>
    <xdr:to>
      <xdr:col>11</xdr:col>
      <xdr:colOff>114300</xdr:colOff>
      <xdr:row>30</xdr:row>
      <xdr:rowOff>47625</xdr:rowOff>
    </xdr:to>
    <xdr:cxnSp macro="">
      <xdr:nvCxnSpPr>
        <xdr:cNvPr id="4" name="Conexão recta unidireccional 3"/>
        <xdr:cNvCxnSpPr/>
      </xdr:nvCxnSpPr>
      <xdr:spPr>
        <a:xfrm>
          <a:off x="1238250" y="2400300"/>
          <a:ext cx="5581650" cy="3352800"/>
        </a:xfrm>
        <a:prstGeom prst="straightConnector1">
          <a:avLst/>
        </a:prstGeom>
        <a:ln>
          <a:solidFill>
            <a:srgbClr val="0070C0"/>
          </a:solidFill>
          <a:headEnd type="triangl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476250</xdr:colOff>
      <xdr:row>18</xdr:row>
      <xdr:rowOff>19050</xdr:rowOff>
    </xdr:from>
    <xdr:to>
      <xdr:col>3</xdr:col>
      <xdr:colOff>152400</xdr:colOff>
      <xdr:row>22</xdr:row>
      <xdr:rowOff>57150</xdr:rowOff>
    </xdr:to>
    <xdr:sp macro="" textlink="">
      <xdr:nvSpPr>
        <xdr:cNvPr id="5" name="CaixaDeTexto 4"/>
        <xdr:cNvSpPr txBox="1"/>
      </xdr:nvSpPr>
      <xdr:spPr>
        <a:xfrm>
          <a:off x="476250" y="3438525"/>
          <a:ext cx="150495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o</a:t>
          </a:r>
          <a:r>
            <a:rPr lang="pt-PT" sz="1100" baseline="0"/>
            <a:t> E50 anula o E-50 aparecendo no vetor deslocamentos (no local respetivo) -0,015</a:t>
          </a:r>
        </a:p>
        <a:p>
          <a:endParaRPr lang="pt-PT" sz="1100"/>
        </a:p>
      </xdr:txBody>
    </xdr:sp>
    <xdr:clientData/>
  </xdr:twoCellAnchor>
  <xdr:twoCellAnchor>
    <xdr:from>
      <xdr:col>3</xdr:col>
      <xdr:colOff>152400</xdr:colOff>
      <xdr:row>15</xdr:row>
      <xdr:rowOff>180975</xdr:rowOff>
    </xdr:from>
    <xdr:to>
      <xdr:col>3</xdr:col>
      <xdr:colOff>457200</xdr:colOff>
      <xdr:row>18</xdr:row>
      <xdr:rowOff>28575</xdr:rowOff>
    </xdr:to>
    <xdr:cxnSp macro="">
      <xdr:nvCxnSpPr>
        <xdr:cNvPr id="7" name="Conexão recta 6"/>
        <xdr:cNvCxnSpPr/>
      </xdr:nvCxnSpPr>
      <xdr:spPr>
        <a:xfrm flipH="1">
          <a:off x="1981200" y="3028950"/>
          <a:ext cx="304800" cy="4191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udomec.info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topLeftCell="A41" zoomScaleNormal="100" workbookViewId="0">
      <selection activeCell="C58" sqref="C58"/>
    </sheetView>
  </sheetViews>
  <sheetFormatPr defaultRowHeight="15" x14ac:dyDescent="0.25"/>
  <cols>
    <col min="1" max="1" width="5.7109375" style="3" customWidth="1"/>
    <col min="2" max="2" width="13.42578125" style="3" bestFit="1" customWidth="1"/>
    <col min="3" max="3" width="7.7109375" style="3" customWidth="1"/>
    <col min="4" max="4" width="13.42578125" style="3" bestFit="1" customWidth="1"/>
    <col min="5" max="5" width="5.28515625" style="3" customWidth="1"/>
    <col min="6" max="6" width="13.42578125" style="3" bestFit="1" customWidth="1"/>
    <col min="7" max="7" width="6.7109375" style="3" customWidth="1"/>
    <col min="8" max="8" width="13.42578125" style="3" bestFit="1" customWidth="1"/>
    <col min="9" max="9" width="6.5703125" style="3" customWidth="1"/>
    <col min="10" max="10" width="13.42578125" style="3" bestFit="1" customWidth="1"/>
    <col min="11" max="11" width="5.42578125" style="3" customWidth="1"/>
    <col min="12" max="12" width="13.42578125" style="3" bestFit="1" customWidth="1"/>
    <col min="13" max="13" width="10.28515625" style="3" customWidth="1"/>
    <col min="14" max="14" width="9.42578125" style="3" customWidth="1"/>
    <col min="15" max="15" width="10.28515625" style="3" customWidth="1"/>
    <col min="16" max="16" width="12.42578125" style="3" bestFit="1" customWidth="1"/>
    <col min="17" max="18" width="10" style="3" customWidth="1"/>
    <col min="19" max="21" width="9.85546875" style="3" bestFit="1" customWidth="1"/>
    <col min="22" max="22" width="12" style="3" bestFit="1" customWidth="1"/>
    <col min="23" max="30" width="13.42578125" style="3" bestFit="1" customWidth="1"/>
    <col min="31" max="31" width="9.5703125" style="3" customWidth="1"/>
    <col min="32" max="32" width="10.42578125" style="3" customWidth="1"/>
    <col min="33" max="33" width="9.28515625" style="3" customWidth="1"/>
    <col min="34" max="34" width="10" style="3" customWidth="1"/>
    <col min="35" max="35" width="9.7109375" style="3" customWidth="1"/>
    <col min="36" max="36" width="9.140625" style="3"/>
    <col min="37" max="37" width="9.42578125" style="3" bestFit="1" customWidth="1"/>
    <col min="38" max="16384" width="9.140625" style="3"/>
  </cols>
  <sheetData>
    <row r="1" spans="1:16" s="1" customFormat="1" x14ac:dyDescent="0.25">
      <c r="A1" s="50" t="s">
        <v>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6" s="1" customFormat="1" x14ac:dyDescent="0.25">
      <c r="A2" s="2" t="s">
        <v>0</v>
      </c>
      <c r="B2" s="51" t="s">
        <v>113</v>
      </c>
      <c r="C2" s="51"/>
      <c r="D2" s="51"/>
      <c r="E2" s="51"/>
      <c r="F2" s="51"/>
      <c r="G2" s="51"/>
      <c r="H2" s="51"/>
      <c r="I2" s="51"/>
      <c r="J2" s="52"/>
      <c r="K2" s="52"/>
      <c r="L2" s="52"/>
      <c r="M2" s="2" t="s">
        <v>1</v>
      </c>
      <c r="N2" s="51">
        <v>200500445</v>
      </c>
      <c r="O2" s="51"/>
      <c r="P2" s="51"/>
    </row>
    <row r="18" spans="1:11" x14ac:dyDescent="0.25">
      <c r="A18" s="49" t="s">
        <v>91</v>
      </c>
      <c r="B18" s="49"/>
      <c r="C18" s="49"/>
      <c r="E18" s="49" t="s">
        <v>97</v>
      </c>
      <c r="F18" s="49"/>
      <c r="G18" s="49"/>
      <c r="I18" s="49" t="s">
        <v>96</v>
      </c>
      <c r="J18" s="49"/>
      <c r="K18" s="49"/>
    </row>
    <row r="19" spans="1:11" x14ac:dyDescent="0.25">
      <c r="A19" s="12" t="s">
        <v>9</v>
      </c>
      <c r="B19" s="13">
        <v>0</v>
      </c>
      <c r="C19" s="12" t="s">
        <v>87</v>
      </c>
      <c r="E19" s="12" t="s">
        <v>9</v>
      </c>
      <c r="F19" s="14">
        <f t="array" ref="F19:F30">MMULT(Rascunho!J78:U89,B19:B30)</f>
        <v>2.3077363579931236E-46</v>
      </c>
      <c r="G19" s="12" t="s">
        <v>92</v>
      </c>
      <c r="I19" s="12" t="s">
        <v>9</v>
      </c>
      <c r="J19" s="13">
        <f>Rascunho!B82-B19</f>
        <v>-23077.363579931232</v>
      </c>
      <c r="K19" s="12" t="s">
        <v>87</v>
      </c>
    </row>
    <row r="20" spans="1:11" x14ac:dyDescent="0.25">
      <c r="A20" s="12" t="s">
        <v>10</v>
      </c>
      <c r="B20" s="13">
        <v>0</v>
      </c>
      <c r="C20" s="12" t="s">
        <v>87</v>
      </c>
      <c r="E20" s="12" t="s">
        <v>10</v>
      </c>
      <c r="F20" s="14">
        <v>2.0135138404455409E-47</v>
      </c>
      <c r="G20" s="12" t="s">
        <v>92</v>
      </c>
      <c r="I20" s="12" t="s">
        <v>10</v>
      </c>
      <c r="J20" s="13">
        <f>Rascunho!B83-B20</f>
        <v>-2013.5138404455411</v>
      </c>
      <c r="K20" s="12" t="s">
        <v>87</v>
      </c>
    </row>
    <row r="21" spans="1:11" x14ac:dyDescent="0.25">
      <c r="A21" s="12" t="s">
        <v>11</v>
      </c>
      <c r="B21" s="13">
        <v>0</v>
      </c>
      <c r="C21" s="12" t="s">
        <v>88</v>
      </c>
      <c r="E21" s="12" t="s">
        <v>11</v>
      </c>
      <c r="F21" s="14">
        <v>1.826132228015276E-47</v>
      </c>
      <c r="G21" s="12" t="s">
        <v>93</v>
      </c>
      <c r="I21" s="12" t="s">
        <v>11</v>
      </c>
      <c r="J21" s="13">
        <f>Rascunho!B84-B21</f>
        <v>-1826.1322280152754</v>
      </c>
      <c r="K21" s="12" t="s">
        <v>88</v>
      </c>
    </row>
    <row r="22" spans="1:11" x14ac:dyDescent="0.25">
      <c r="A22" s="12" t="s">
        <v>12</v>
      </c>
      <c r="B22" s="13">
        <f>Rascunho!C22+Rascunho!U33+Rascunho!W45</f>
        <v>119.41929005425686</v>
      </c>
      <c r="C22" s="12" t="s">
        <v>87</v>
      </c>
      <c r="E22" s="12" t="s">
        <v>12</v>
      </c>
      <c r="F22" s="16">
        <v>3.2628942756053191E-4</v>
      </c>
      <c r="G22" s="12" t="s">
        <v>92</v>
      </c>
      <c r="I22" s="12" t="s">
        <v>12</v>
      </c>
      <c r="J22" s="17">
        <f>Rascunho!B85-B22</f>
        <v>-3.751665644813329E-12</v>
      </c>
      <c r="K22" s="12" t="s">
        <v>87</v>
      </c>
    </row>
    <row r="23" spans="1:11" x14ac:dyDescent="0.25">
      <c r="A23" s="12" t="s">
        <v>13</v>
      </c>
      <c r="B23" s="13">
        <f>Rascunho!C23+Rascunho!U34+Rascunho!W46</f>
        <v>-6290.1736111111113</v>
      </c>
      <c r="C23" s="12" t="s">
        <v>87</v>
      </c>
      <c r="E23" s="12" t="s">
        <v>13</v>
      </c>
      <c r="F23" s="16">
        <v>-1.2871973742691098E-3</v>
      </c>
      <c r="G23" s="12" t="s">
        <v>92</v>
      </c>
      <c r="I23" s="12" t="s">
        <v>13</v>
      </c>
      <c r="J23" s="17">
        <f>Rascunho!B86-B23</f>
        <v>0</v>
      </c>
      <c r="K23" s="12" t="s">
        <v>87</v>
      </c>
    </row>
    <row r="24" spans="1:11" x14ac:dyDescent="0.25">
      <c r="A24" s="12" t="s">
        <v>14</v>
      </c>
      <c r="B24" s="13">
        <f>Rascunho!C24+Rascunho!U35+Rascunho!W47-Rascunho!Q4</f>
        <v>-606.35125771106777</v>
      </c>
      <c r="C24" s="12" t="s">
        <v>88</v>
      </c>
      <c r="E24" s="12" t="s">
        <v>14</v>
      </c>
      <c r="F24" s="16">
        <v>-5.4686688617560019E-3</v>
      </c>
      <c r="G24" s="12" t="s">
        <v>93</v>
      </c>
      <c r="I24" s="12" t="s">
        <v>14</v>
      </c>
      <c r="J24" s="17">
        <f>Rascunho!B87-B24</f>
        <v>1.3642420526593924E-12</v>
      </c>
      <c r="K24" s="12" t="s">
        <v>88</v>
      </c>
    </row>
    <row r="25" spans="1:11" x14ac:dyDescent="0.25">
      <c r="A25" s="12" t="s">
        <v>15</v>
      </c>
      <c r="B25" s="13">
        <f>Rascunho!U36</f>
        <v>0</v>
      </c>
      <c r="C25" s="12" t="s">
        <v>87</v>
      </c>
      <c r="E25" s="12" t="s">
        <v>15</v>
      </c>
      <c r="F25" s="16">
        <v>3.2628942756053191E-4</v>
      </c>
      <c r="G25" s="12" t="s">
        <v>92</v>
      </c>
      <c r="I25" s="12" t="s">
        <v>15</v>
      </c>
      <c r="J25" s="17">
        <f>Rascunho!B88-B25</f>
        <v>0</v>
      </c>
      <c r="K25" s="12" t="s">
        <v>87</v>
      </c>
    </row>
    <row r="26" spans="1:11" x14ac:dyDescent="0.25">
      <c r="A26" s="12" t="s">
        <v>16</v>
      </c>
      <c r="B26" s="13">
        <f>Rascunho!U37</f>
        <v>-3000</v>
      </c>
      <c r="C26" s="12" t="s">
        <v>87</v>
      </c>
      <c r="E26" s="12" t="s">
        <v>16</v>
      </c>
      <c r="F26" s="16">
        <v>-4.8605458951293833E-2</v>
      </c>
      <c r="G26" s="12" t="s">
        <v>92</v>
      </c>
      <c r="I26" s="12" t="s">
        <v>16</v>
      </c>
      <c r="J26" s="17">
        <f>Rascunho!B89-B26</f>
        <v>0</v>
      </c>
      <c r="K26" s="12" t="s">
        <v>87</v>
      </c>
    </row>
    <row r="27" spans="1:11" x14ac:dyDescent="0.25">
      <c r="A27" s="12" t="s">
        <v>17</v>
      </c>
      <c r="B27" s="13">
        <f>Rascunho!U38</f>
        <v>1500</v>
      </c>
      <c r="C27" s="12" t="s">
        <v>88</v>
      </c>
      <c r="E27" s="12" t="s">
        <v>17</v>
      </c>
      <c r="F27" s="16">
        <v>-1.9207448858092321E-2</v>
      </c>
      <c r="G27" s="12" t="s">
        <v>93</v>
      </c>
      <c r="I27" s="12" t="s">
        <v>17</v>
      </c>
      <c r="J27" s="17">
        <f>Rascunho!B90-B27</f>
        <v>-3.637978807091713E-12</v>
      </c>
      <c r="K27" s="12" t="s">
        <v>88</v>
      </c>
    </row>
    <row r="28" spans="1:11" x14ac:dyDescent="0.25">
      <c r="A28" s="12" t="s">
        <v>18</v>
      </c>
      <c r="B28" s="13">
        <f>Rascunho!W48</f>
        <v>-119.41929005425675</v>
      </c>
      <c r="C28" s="12" t="s">
        <v>87</v>
      </c>
      <c r="E28" s="12" t="s">
        <v>18</v>
      </c>
      <c r="F28" s="14">
        <v>-2.3077363579931224E-46</v>
      </c>
      <c r="G28" s="12" t="s">
        <v>92</v>
      </c>
      <c r="I28" s="12" t="s">
        <v>18</v>
      </c>
      <c r="J28" s="13">
        <f>Rascunho!B91-B28</f>
        <v>23077.36357993124</v>
      </c>
      <c r="K28" s="12" t="s">
        <v>87</v>
      </c>
    </row>
    <row r="29" spans="1:11" x14ac:dyDescent="0.25">
      <c r="A29" s="12" t="s">
        <v>19</v>
      </c>
      <c r="B29" s="13">
        <f>Rascunho!W49</f>
        <v>-1709.8263888888887</v>
      </c>
      <c r="C29" s="12" t="s">
        <v>87</v>
      </c>
      <c r="E29" s="12" t="s">
        <v>19</v>
      </c>
      <c r="F29" s="14">
        <v>-1.3013513840445545E-46</v>
      </c>
      <c r="G29" s="12" t="s">
        <v>92</v>
      </c>
      <c r="I29" s="12" t="s">
        <v>19</v>
      </c>
      <c r="J29" s="13">
        <f>Rascunho!B92-B29</f>
        <v>13013.513840445547</v>
      </c>
      <c r="K29" s="12" t="s">
        <v>87</v>
      </c>
    </row>
    <row r="30" spans="1:11" x14ac:dyDescent="0.25">
      <c r="A30" s="12" t="s">
        <v>20</v>
      </c>
      <c r="B30" s="13">
        <f>Rascunho!W50</f>
        <v>-1177.1330019633904</v>
      </c>
      <c r="C30" s="12" t="s">
        <v>88</v>
      </c>
      <c r="E30" s="12" t="s">
        <v>20</v>
      </c>
      <c r="F30" s="16">
        <v>7.4769164938686739E-4</v>
      </c>
      <c r="G30" s="12" t="s">
        <v>93</v>
      </c>
      <c r="I30" s="12" t="s">
        <v>20</v>
      </c>
      <c r="J30" s="17">
        <f>Rascunho!B93-B30</f>
        <v>0</v>
      </c>
      <c r="K30" s="12" t="s">
        <v>88</v>
      </c>
    </row>
    <row r="31" spans="1:11" x14ac:dyDescent="0.25">
      <c r="A31" s="18"/>
      <c r="B31" s="18"/>
      <c r="C31" s="18"/>
      <c r="E31" s="18"/>
      <c r="F31" s="18"/>
      <c r="G31" s="18"/>
      <c r="I31" s="18"/>
      <c r="J31" s="18"/>
      <c r="K31" s="18"/>
    </row>
    <row r="33" spans="1:11" x14ac:dyDescent="0.25">
      <c r="A33" s="48" t="s">
        <v>2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</row>
    <row r="34" spans="1:11" x14ac:dyDescent="0.25">
      <c r="A34" s="48" t="s">
        <v>98</v>
      </c>
      <c r="B34" s="48"/>
      <c r="C34" s="48"/>
      <c r="E34" s="48" t="s">
        <v>135</v>
      </c>
      <c r="F34" s="48"/>
      <c r="G34" s="48"/>
      <c r="I34" s="48" t="s">
        <v>134</v>
      </c>
      <c r="J34" s="48"/>
      <c r="K34" s="48"/>
    </row>
    <row r="35" spans="1:11" x14ac:dyDescent="0.25">
      <c r="A35" s="12" t="s">
        <v>9</v>
      </c>
      <c r="B35" s="13">
        <f>B19</f>
        <v>0</v>
      </c>
      <c r="C35" s="12" t="s">
        <v>87</v>
      </c>
      <c r="E35" s="12" t="s">
        <v>9</v>
      </c>
      <c r="F35" s="14">
        <f t="array" ref="F35:F46">MMULT(MINVERSE('d)'!E8:P19),B35:B46)</f>
        <v>6.7093311163861436E-47</v>
      </c>
      <c r="G35" s="12" t="s">
        <v>92</v>
      </c>
      <c r="I35" s="12" t="s">
        <v>9</v>
      </c>
      <c r="J35" s="13">
        <f>'d)'!B7-B35</f>
        <v>-6709.3311163861445</v>
      </c>
      <c r="K35" s="12" t="s">
        <v>87</v>
      </c>
    </row>
    <row r="36" spans="1:11" x14ac:dyDescent="0.25">
      <c r="A36" s="12" t="s">
        <v>10</v>
      </c>
      <c r="B36" s="13">
        <f t="shared" ref="B36:B46" si="0">B20</f>
        <v>0</v>
      </c>
      <c r="C36" s="12" t="s">
        <v>87</v>
      </c>
      <c r="E36" s="12" t="s">
        <v>10</v>
      </c>
      <c r="F36" s="14">
        <v>3.2362263371328008E-49</v>
      </c>
      <c r="G36" s="12" t="s">
        <v>92</v>
      </c>
      <c r="I36" s="12" t="s">
        <v>10</v>
      </c>
      <c r="J36" s="13">
        <f>'d)'!B8-B36</f>
        <v>-32.36226337132797</v>
      </c>
      <c r="K36" s="12" t="s">
        <v>87</v>
      </c>
    </row>
    <row r="37" spans="1:11" x14ac:dyDescent="0.25">
      <c r="A37" s="12" t="s">
        <v>11</v>
      </c>
      <c r="B37" s="13">
        <f t="shared" si="0"/>
        <v>0</v>
      </c>
      <c r="C37" s="12" t="s">
        <v>88</v>
      </c>
      <c r="E37" s="12" t="s">
        <v>11</v>
      </c>
      <c r="F37" s="14">
        <v>-5.3227769142231336E-49</v>
      </c>
      <c r="G37" s="12" t="s">
        <v>93</v>
      </c>
      <c r="I37" s="12" t="s">
        <v>11</v>
      </c>
      <c r="J37" s="13">
        <f>'d)'!B9-B37</f>
        <v>53.227769142231381</v>
      </c>
      <c r="K37" s="12" t="s">
        <v>88</v>
      </c>
    </row>
    <row r="38" spans="1:11" x14ac:dyDescent="0.25">
      <c r="A38" s="12" t="s">
        <v>12</v>
      </c>
      <c r="B38" s="13">
        <f t="shared" si="0"/>
        <v>119.41929005425686</v>
      </c>
      <c r="C38" s="12" t="s">
        <v>87</v>
      </c>
      <c r="E38" s="12" t="s">
        <v>12</v>
      </c>
      <c r="F38" s="16">
        <v>9.4862820949940692E-5</v>
      </c>
      <c r="G38" s="12" t="s">
        <v>92</v>
      </c>
      <c r="I38" s="12" t="s">
        <v>12</v>
      </c>
      <c r="J38" s="19">
        <f>'d)'!B10-B38</f>
        <v>-6.4801497501321137E-12</v>
      </c>
      <c r="K38" s="12" t="s">
        <v>87</v>
      </c>
    </row>
    <row r="39" spans="1:11" x14ac:dyDescent="0.25">
      <c r="A39" s="12" t="s">
        <v>13</v>
      </c>
      <c r="B39" s="13">
        <f t="shared" si="0"/>
        <v>-6290.1736111111113</v>
      </c>
      <c r="C39" s="12" t="s">
        <v>87</v>
      </c>
      <c r="E39" s="12" t="s">
        <v>13</v>
      </c>
      <c r="F39" s="16">
        <v>-5.879513132915383E-4</v>
      </c>
      <c r="G39" s="12" t="s">
        <v>92</v>
      </c>
      <c r="H39" s="20"/>
      <c r="I39" s="12" t="s">
        <v>13</v>
      </c>
      <c r="J39" s="19">
        <f>'d)'!B11-B39</f>
        <v>0</v>
      </c>
      <c r="K39" s="12" t="s">
        <v>87</v>
      </c>
    </row>
    <row r="40" spans="1:11" x14ac:dyDescent="0.25">
      <c r="A40" s="12" t="s">
        <v>14</v>
      </c>
      <c r="B40" s="13">
        <f t="shared" si="0"/>
        <v>-606.35125771106777</v>
      </c>
      <c r="C40" s="12" t="s">
        <v>88</v>
      </c>
      <c r="E40" s="12" t="s">
        <v>14</v>
      </c>
      <c r="F40" s="16">
        <v>-4.6607054496805551E-4</v>
      </c>
      <c r="G40" s="12" t="s">
        <v>93</v>
      </c>
      <c r="I40" s="12" t="s">
        <v>14</v>
      </c>
      <c r="J40" s="19">
        <f>'d)'!B12-B40</f>
        <v>0</v>
      </c>
      <c r="K40" s="12" t="s">
        <v>88</v>
      </c>
    </row>
    <row r="41" spans="1:11" x14ac:dyDescent="0.25">
      <c r="A41" s="12" t="s">
        <v>15</v>
      </c>
      <c r="B41" s="13">
        <f t="shared" si="0"/>
        <v>0</v>
      </c>
      <c r="C41" s="12" t="s">
        <v>87</v>
      </c>
      <c r="E41" s="12" t="s">
        <v>15</v>
      </c>
      <c r="F41" s="14">
        <v>6.7093311163861397E-47</v>
      </c>
      <c r="G41" s="12" t="s">
        <v>92</v>
      </c>
      <c r="I41" s="12" t="s">
        <v>15</v>
      </c>
      <c r="J41" s="13">
        <f>'d)'!B13-B41</f>
        <v>-6709.331116386139</v>
      </c>
      <c r="K41" s="12" t="s">
        <v>87</v>
      </c>
    </row>
    <row r="42" spans="1:11" x14ac:dyDescent="0.25">
      <c r="A42" s="12" t="s">
        <v>16</v>
      </c>
      <c r="B42" s="13">
        <f t="shared" si="0"/>
        <v>-3000</v>
      </c>
      <c r="C42" s="12" t="s">
        <v>87</v>
      </c>
      <c r="E42" s="12" t="s">
        <v>16</v>
      </c>
      <c r="F42" s="14">
        <v>-2.3945661804560045E-47</v>
      </c>
      <c r="G42" s="12" t="s">
        <v>92</v>
      </c>
      <c r="I42" s="12" t="s">
        <v>16</v>
      </c>
      <c r="J42" s="13">
        <f>'d)'!B14-B42</f>
        <v>2394.5661804560045</v>
      </c>
      <c r="K42" s="12" t="s">
        <v>87</v>
      </c>
    </row>
    <row r="43" spans="1:11" x14ac:dyDescent="0.25">
      <c r="A43" s="12" t="s">
        <v>17</v>
      </c>
      <c r="B43" s="13">
        <f t="shared" si="0"/>
        <v>1500</v>
      </c>
      <c r="C43" s="12" t="s">
        <v>88</v>
      </c>
      <c r="E43" s="12" t="s">
        <v>17</v>
      </c>
      <c r="F43" s="16">
        <v>2.2443584286718377E-3</v>
      </c>
      <c r="G43" s="12" t="s">
        <v>93</v>
      </c>
      <c r="I43" s="12" t="s">
        <v>17</v>
      </c>
      <c r="J43" s="19">
        <f>'d)'!B15-B43</f>
        <v>0</v>
      </c>
      <c r="K43" s="12" t="s">
        <v>88</v>
      </c>
    </row>
    <row r="44" spans="1:11" x14ac:dyDescent="0.25">
      <c r="A44" s="12" t="s">
        <v>18</v>
      </c>
      <c r="B44" s="13">
        <f t="shared" si="0"/>
        <v>-119.41929005425675</v>
      </c>
      <c r="C44" s="12" t="s">
        <v>87</v>
      </c>
      <c r="E44" s="12" t="s">
        <v>18</v>
      </c>
      <c r="F44" s="14">
        <v>-1.3418662232772281E-46</v>
      </c>
      <c r="G44" s="12" t="s">
        <v>92</v>
      </c>
      <c r="I44" s="12" t="s">
        <v>18</v>
      </c>
      <c r="J44" s="13">
        <f>'d)'!B16-B44</f>
        <v>13418.662232772285</v>
      </c>
      <c r="K44" s="12" t="s">
        <v>87</v>
      </c>
    </row>
    <row r="45" spans="1:11" x14ac:dyDescent="0.25">
      <c r="A45" s="12" t="s">
        <v>19</v>
      </c>
      <c r="B45" s="13">
        <f t="shared" si="0"/>
        <v>-1709.8263888888887</v>
      </c>
      <c r="C45" s="12" t="s">
        <v>87</v>
      </c>
      <c r="E45" s="12" t="s">
        <v>19</v>
      </c>
      <c r="F45" s="14">
        <v>-8.6377960829153256E-47</v>
      </c>
      <c r="G45" s="12" t="s">
        <v>92</v>
      </c>
      <c r="I45" s="12" t="s">
        <v>19</v>
      </c>
      <c r="J45" s="13">
        <f>'d)'!B17-B45</f>
        <v>8637.7960829153271</v>
      </c>
      <c r="K45" s="12" t="s">
        <v>87</v>
      </c>
    </row>
    <row r="46" spans="1:11" x14ac:dyDescent="0.25">
      <c r="A46" s="12" t="s">
        <v>20</v>
      </c>
      <c r="B46" s="13">
        <f t="shared" si="0"/>
        <v>-1177.1330019633904</v>
      </c>
      <c r="C46" s="12" t="s">
        <v>88</v>
      </c>
      <c r="E46" s="12" t="s">
        <v>20</v>
      </c>
      <c r="F46" s="16">
        <v>-1.3929684312030683E-3</v>
      </c>
      <c r="G46" s="12" t="s">
        <v>93</v>
      </c>
      <c r="I46" s="12" t="s">
        <v>20</v>
      </c>
      <c r="J46" s="19">
        <f>'d)'!B18-B46</f>
        <v>0</v>
      </c>
      <c r="K46" s="12" t="s">
        <v>88</v>
      </c>
    </row>
    <row r="47" spans="1:11" x14ac:dyDescent="0.25">
      <c r="A47" s="22"/>
      <c r="B47" s="22"/>
      <c r="C47" s="22"/>
      <c r="E47" s="22"/>
      <c r="F47" s="22"/>
      <c r="G47" s="22"/>
      <c r="I47" s="22"/>
      <c r="J47" s="22"/>
      <c r="K47" s="22"/>
    </row>
    <row r="49" spans="5:11" x14ac:dyDescent="0.25">
      <c r="E49" s="49" t="s">
        <v>3</v>
      </c>
      <c r="F49" s="49"/>
      <c r="G49" s="49"/>
      <c r="H49" s="49"/>
      <c r="I49" s="49"/>
      <c r="J49" s="49"/>
      <c r="K49" s="49"/>
    </row>
    <row r="50" spans="5:11" x14ac:dyDescent="0.25">
      <c r="E50" s="49" t="s">
        <v>94</v>
      </c>
      <c r="F50" s="49"/>
      <c r="G50" s="49"/>
      <c r="H50" s="18"/>
      <c r="I50" s="49" t="s">
        <v>95</v>
      </c>
      <c r="J50" s="49"/>
      <c r="K50" s="49"/>
    </row>
    <row r="51" spans="5:11" x14ac:dyDescent="0.25">
      <c r="E51" s="12" t="s">
        <v>9</v>
      </c>
      <c r="F51" s="14">
        <f t="array" ref="F51:F62">MMULT(MINVERSE('e)'!E9:P20),'e)'!B6:B17)</f>
        <v>1.5168226551686979E-46</v>
      </c>
      <c r="G51" s="12" t="s">
        <v>92</v>
      </c>
      <c r="H51" s="18"/>
      <c r="I51" s="12" t="s">
        <v>9</v>
      </c>
      <c r="J51" s="43">
        <f t="array" ref="J51:J62">MMULT(Rascunho!B3:M14,'Ex. 3'!F51:F62)</f>
        <v>-15168.226551686981</v>
      </c>
      <c r="K51" s="12" t="s">
        <v>87</v>
      </c>
    </row>
    <row r="52" spans="5:11" x14ac:dyDescent="0.25">
      <c r="E52" s="12" t="s">
        <v>10</v>
      </c>
      <c r="F52" s="14">
        <v>6.2810231239849606E-47</v>
      </c>
      <c r="G52" s="12" t="s">
        <v>92</v>
      </c>
      <c r="H52" s="18"/>
      <c r="I52" s="12" t="s">
        <v>10</v>
      </c>
      <c r="J52" s="43">
        <v>-6281.0231239849609</v>
      </c>
      <c r="K52" s="12" t="s">
        <v>87</v>
      </c>
    </row>
    <row r="53" spans="5:11" x14ac:dyDescent="0.25">
      <c r="E53" s="12" t="s">
        <v>11</v>
      </c>
      <c r="F53" s="24">
        <v>6.0904514434857154E-47</v>
      </c>
      <c r="G53" s="12" t="s">
        <v>93</v>
      </c>
      <c r="H53" s="18"/>
      <c r="I53" s="12" t="s">
        <v>11</v>
      </c>
      <c r="J53" s="43">
        <v>-6090.4514434857156</v>
      </c>
      <c r="K53" s="12" t="s">
        <v>88</v>
      </c>
    </row>
    <row r="54" spans="5:11" x14ac:dyDescent="0.25">
      <c r="E54" s="12" t="s">
        <v>12</v>
      </c>
      <c r="F54" s="24">
        <v>2.1446262444651195E-4</v>
      </c>
      <c r="G54" s="12" t="s">
        <v>92</v>
      </c>
      <c r="H54" s="18"/>
      <c r="I54" s="12" t="s">
        <v>12</v>
      </c>
      <c r="J54" s="43">
        <v>2.2737367544323206E-12</v>
      </c>
      <c r="K54" s="12" t="s">
        <v>87</v>
      </c>
    </row>
    <row r="55" spans="5:11" x14ac:dyDescent="0.25">
      <c r="E55" s="12" t="s">
        <v>13</v>
      </c>
      <c r="F55" s="24">
        <v>-1.3091111959556271E-3</v>
      </c>
      <c r="G55" s="12" t="s">
        <v>92</v>
      </c>
      <c r="H55" s="18"/>
      <c r="I55" s="12" t="s">
        <v>13</v>
      </c>
      <c r="J55" s="43">
        <v>-2.7284841053187847E-12</v>
      </c>
      <c r="K55" s="12" t="s">
        <v>87</v>
      </c>
    </row>
    <row r="56" spans="5:11" x14ac:dyDescent="0.25">
      <c r="E56" s="12" t="s">
        <v>14</v>
      </c>
      <c r="F56" s="24">
        <v>-1.5255006606025502E-2</v>
      </c>
      <c r="G56" s="12" t="s">
        <v>93</v>
      </c>
      <c r="H56" s="18"/>
      <c r="I56" s="12" t="s">
        <v>14</v>
      </c>
      <c r="J56" s="43">
        <v>6.3664629124104977E-12</v>
      </c>
      <c r="K56" s="12" t="s">
        <v>88</v>
      </c>
    </row>
    <row r="57" spans="5:11" x14ac:dyDescent="0.25">
      <c r="E57" s="12" t="s">
        <v>15</v>
      </c>
      <c r="F57" s="14">
        <v>1.516822655168697E-46</v>
      </c>
      <c r="G57" s="12" t="s">
        <v>92</v>
      </c>
      <c r="H57" s="18"/>
      <c r="I57" s="12" t="s">
        <v>15</v>
      </c>
      <c r="J57" s="43">
        <v>-15168.22655168697</v>
      </c>
      <c r="K57" s="12" t="s">
        <v>87</v>
      </c>
    </row>
    <row r="58" spans="5:11" x14ac:dyDescent="0.25">
      <c r="E58" s="12" t="s">
        <v>16</v>
      </c>
      <c r="F58" s="56">
        <v>-0.15</v>
      </c>
      <c r="G58" s="12" t="s">
        <v>92</v>
      </c>
      <c r="H58" s="18"/>
      <c r="I58" s="12" t="s">
        <v>16</v>
      </c>
      <c r="J58" s="43">
        <v>-7491.6309172586371</v>
      </c>
      <c r="K58" s="12" t="s">
        <v>87</v>
      </c>
    </row>
    <row r="59" spans="5:11" x14ac:dyDescent="0.25">
      <c r="E59" s="12" t="s">
        <v>17</v>
      </c>
      <c r="F59" s="24">
        <v>-6.6717941099009456E-2</v>
      </c>
      <c r="G59" s="12" t="s">
        <v>93</v>
      </c>
      <c r="H59" s="18"/>
      <c r="I59" s="12" t="s">
        <v>17</v>
      </c>
      <c r="J59" s="43">
        <v>-2.1827872842550278E-11</v>
      </c>
      <c r="K59" s="12" t="s">
        <v>88</v>
      </c>
    </row>
    <row r="60" spans="5:11" x14ac:dyDescent="0.25">
      <c r="E60" s="12" t="s">
        <v>18</v>
      </c>
      <c r="F60" s="14">
        <v>-3.0336453103373951E-46</v>
      </c>
      <c r="G60" s="12" t="s">
        <v>92</v>
      </c>
      <c r="H60" s="18"/>
      <c r="I60" s="12" t="s">
        <v>18</v>
      </c>
      <c r="J60" s="43">
        <v>30336.453103373948</v>
      </c>
      <c r="K60" s="12" t="s">
        <v>87</v>
      </c>
    </row>
    <row r="61" spans="5:11" x14ac:dyDescent="0.25">
      <c r="E61" s="12" t="s">
        <v>19</v>
      </c>
      <c r="F61" s="14">
        <v>-1.3772654041243613E-46</v>
      </c>
      <c r="G61" s="12" t="s">
        <v>92</v>
      </c>
      <c r="H61" s="18"/>
      <c r="I61" s="12" t="s">
        <v>19</v>
      </c>
      <c r="J61" s="43">
        <v>13772.654041243608</v>
      </c>
      <c r="K61" s="12" t="s">
        <v>87</v>
      </c>
    </row>
    <row r="62" spans="5:11" x14ac:dyDescent="0.25">
      <c r="E62" s="12" t="s">
        <v>20</v>
      </c>
      <c r="F62" s="24">
        <v>7.0070258708630258E-3</v>
      </c>
      <c r="G62" s="12" t="s">
        <v>93</v>
      </c>
      <c r="H62" s="18"/>
      <c r="I62" s="12" t="s">
        <v>20</v>
      </c>
      <c r="J62" s="43">
        <v>3.637978807091713E-12</v>
      </c>
      <c r="K62" s="12" t="s">
        <v>88</v>
      </c>
    </row>
    <row r="63" spans="5:11" x14ac:dyDescent="0.25">
      <c r="E63" s="18"/>
      <c r="F63" s="18"/>
      <c r="G63" s="18"/>
      <c r="H63" s="18"/>
      <c r="I63" s="18"/>
      <c r="J63" s="18"/>
      <c r="K63" s="18"/>
    </row>
    <row r="64" spans="5:11" ht="18.75" x14ac:dyDescent="0.35">
      <c r="F64" s="3" t="s">
        <v>142</v>
      </c>
      <c r="J64" s="3" t="s">
        <v>153</v>
      </c>
    </row>
    <row r="67" spans="1:16" ht="15.75" x14ac:dyDescent="0.25">
      <c r="A67" s="44" t="s">
        <v>102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</row>
    <row r="69" spans="1:16" x14ac:dyDescent="0.25">
      <c r="A69" s="20" t="s">
        <v>103</v>
      </c>
      <c r="B69" s="20"/>
      <c r="C69" s="20"/>
    </row>
    <row r="71" spans="1:16" x14ac:dyDescent="0.25">
      <c r="A71" s="20" t="s">
        <v>129</v>
      </c>
    </row>
    <row r="77" spans="1:16" x14ac:dyDescent="0.25">
      <c r="A77" s="20" t="s">
        <v>130</v>
      </c>
    </row>
    <row r="78" spans="1:16" x14ac:dyDescent="0.25">
      <c r="A78" s="1" t="s">
        <v>125</v>
      </c>
      <c r="I78" s="37"/>
    </row>
    <row r="79" spans="1:16" x14ac:dyDescent="0.25">
      <c r="A79" s="3" t="s">
        <v>104</v>
      </c>
    </row>
    <row r="80" spans="1:16" x14ac:dyDescent="0.25">
      <c r="A80" s="3" t="s">
        <v>105</v>
      </c>
    </row>
    <row r="81" spans="1:16" x14ac:dyDescent="0.25">
      <c r="A81" s="3" t="s">
        <v>106</v>
      </c>
      <c r="I81" s="37"/>
      <c r="J81" s="37"/>
    </row>
    <row r="82" spans="1:16" ht="18.75" x14ac:dyDescent="0.35">
      <c r="A82" s="3" t="s">
        <v>126</v>
      </c>
    </row>
    <row r="83" spans="1:16" x14ac:dyDescent="0.25">
      <c r="A83" s="3" t="s">
        <v>107</v>
      </c>
    </row>
    <row r="84" spans="1:16" x14ac:dyDescent="0.25">
      <c r="A84" s="36" t="s">
        <v>127</v>
      </c>
    </row>
    <row r="85" spans="1:16" x14ac:dyDescent="0.25">
      <c r="A85" s="3" t="s">
        <v>143</v>
      </c>
    </row>
    <row r="86" spans="1:16" x14ac:dyDescent="0.25">
      <c r="A86" s="3" t="s">
        <v>144</v>
      </c>
    </row>
    <row r="87" spans="1:16" x14ac:dyDescent="0.25">
      <c r="A87" s="3" t="s">
        <v>145</v>
      </c>
    </row>
    <row r="88" spans="1:16" x14ac:dyDescent="0.25">
      <c r="A88" s="3" t="s">
        <v>146</v>
      </c>
    </row>
    <row r="89" spans="1:16" x14ac:dyDescent="0.25">
      <c r="A89" s="3" t="s">
        <v>112</v>
      </c>
    </row>
    <row r="90" spans="1:16" x14ac:dyDescent="0.25">
      <c r="A90" s="3" t="s">
        <v>111</v>
      </c>
    </row>
    <row r="91" spans="1:16" ht="18.75" x14ac:dyDescent="0.35">
      <c r="A91" s="3" t="s">
        <v>128</v>
      </c>
    </row>
    <row r="92" spans="1:16" x14ac:dyDescent="0.25">
      <c r="A92" s="1" t="s">
        <v>108</v>
      </c>
    </row>
    <row r="93" spans="1:16" ht="18" x14ac:dyDescent="0.35">
      <c r="A93" s="3" t="s">
        <v>109</v>
      </c>
    </row>
    <row r="94" spans="1:16" ht="18" x14ac:dyDescent="0.35">
      <c r="A94" s="3" t="s">
        <v>110</v>
      </c>
    </row>
    <row r="96" spans="1:16" ht="15.75" x14ac:dyDescent="0.2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</row>
    <row r="97" spans="1:16" x14ac:dyDescent="0.25">
      <c r="A97" s="46" t="s">
        <v>147</v>
      </c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x14ac:dyDescent="0.25">
      <c r="A98" s="47" t="s">
        <v>148</v>
      </c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</sheetData>
  <mergeCells count="13">
    <mergeCell ref="A33:K33"/>
    <mergeCell ref="A1:P1"/>
    <mergeCell ref="N2:P2"/>
    <mergeCell ref="B2:L2"/>
    <mergeCell ref="A18:C18"/>
    <mergeCell ref="E18:G18"/>
    <mergeCell ref="I18:K18"/>
    <mergeCell ref="A34:C34"/>
    <mergeCell ref="E34:G34"/>
    <mergeCell ref="I34:K34"/>
    <mergeCell ref="E50:G50"/>
    <mergeCell ref="I50:K50"/>
    <mergeCell ref="E49:K49"/>
  </mergeCells>
  <phoneticPr fontId="2" type="noConversion"/>
  <hyperlinks>
    <hyperlink ref="A98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4"/>
  <sheetViews>
    <sheetView topLeftCell="F65" workbookViewId="0">
      <selection activeCell="S71" sqref="S71"/>
    </sheetView>
  </sheetViews>
  <sheetFormatPr defaultRowHeight="12.75" x14ac:dyDescent="0.2"/>
  <cols>
    <col min="3" max="3" width="14" customWidth="1"/>
  </cols>
  <sheetData>
    <row r="1" spans="1:17" ht="15" x14ac:dyDescent="0.25">
      <c r="A1" s="53" t="s">
        <v>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7" ht="15" x14ac:dyDescent="0.25">
      <c r="A2" s="4"/>
      <c r="B2" s="4" t="s">
        <v>9</v>
      </c>
      <c r="C2" s="4" t="s">
        <v>10</v>
      </c>
      <c r="D2" s="4" t="s">
        <v>11</v>
      </c>
      <c r="E2" s="4" t="s">
        <v>12</v>
      </c>
      <c r="F2" s="4" t="s">
        <v>13</v>
      </c>
      <c r="G2" s="4" t="s">
        <v>14</v>
      </c>
      <c r="H2" s="4" t="s">
        <v>15</v>
      </c>
      <c r="I2" s="4" t="s">
        <v>16</v>
      </c>
      <c r="J2" s="4" t="s">
        <v>17</v>
      </c>
      <c r="K2" s="4" t="s">
        <v>18</v>
      </c>
      <c r="L2" s="4" t="s">
        <v>19</v>
      </c>
      <c r="M2" s="4" t="s">
        <v>20</v>
      </c>
      <c r="N2" s="4"/>
      <c r="P2" s="54" t="s">
        <v>137</v>
      </c>
      <c r="Q2" s="54"/>
    </row>
    <row r="3" spans="1:17" ht="15" x14ac:dyDescent="0.25">
      <c r="A3" s="4"/>
      <c r="B3" s="6">
        <v>70726666.666666672</v>
      </c>
      <c r="C3" s="6">
        <v>-8.6293968498685219E-9</v>
      </c>
      <c r="D3" s="6">
        <v>5.3504683322769253E-11</v>
      </c>
      <c r="E3" s="7">
        <v>-70726666.666666672</v>
      </c>
      <c r="F3" s="7">
        <v>8.6293968498685219E-9</v>
      </c>
      <c r="G3" s="7">
        <v>5.3504683322769253E-11</v>
      </c>
      <c r="H3" s="8">
        <v>0</v>
      </c>
      <c r="I3" s="8">
        <v>0</v>
      </c>
      <c r="J3" s="8">
        <v>0</v>
      </c>
      <c r="K3" s="9">
        <v>0</v>
      </c>
      <c r="L3" s="9">
        <v>0</v>
      </c>
      <c r="M3" s="9">
        <v>0</v>
      </c>
      <c r="N3" s="10" t="s">
        <v>9</v>
      </c>
      <c r="P3" s="15" t="s">
        <v>32</v>
      </c>
      <c r="Q3" s="15">
        <v>2000</v>
      </c>
    </row>
    <row r="4" spans="1:17" ht="15" x14ac:dyDescent="0.25">
      <c r="A4" s="4"/>
      <c r="B4" s="6">
        <v>-8.6293968498685219E-9</v>
      </c>
      <c r="C4" s="6">
        <v>291146.66666666669</v>
      </c>
      <c r="D4" s="6">
        <v>436720</v>
      </c>
      <c r="E4" s="7">
        <v>8.6293968498685219E-9</v>
      </c>
      <c r="F4" s="7">
        <v>-291146.66666666669</v>
      </c>
      <c r="G4" s="7">
        <v>436720</v>
      </c>
      <c r="H4" s="8">
        <v>0</v>
      </c>
      <c r="I4" s="8">
        <v>0</v>
      </c>
      <c r="J4" s="8">
        <v>0</v>
      </c>
      <c r="K4" s="9">
        <v>0</v>
      </c>
      <c r="L4" s="9">
        <v>0</v>
      </c>
      <c r="M4" s="9">
        <v>0</v>
      </c>
      <c r="N4" s="10" t="s">
        <v>10</v>
      </c>
      <c r="P4" s="15" t="s">
        <v>33</v>
      </c>
      <c r="Q4" s="15">
        <v>1000</v>
      </c>
    </row>
    <row r="5" spans="1:17" ht="15" x14ac:dyDescent="0.25">
      <c r="A5" s="4"/>
      <c r="B5" s="6">
        <v>5.3504683322769253E-11</v>
      </c>
      <c r="C5" s="6">
        <v>436720</v>
      </c>
      <c r="D5" s="6">
        <v>873440</v>
      </c>
      <c r="E5" s="7">
        <v>-5.3504683322769253E-11</v>
      </c>
      <c r="F5" s="7">
        <v>-436720</v>
      </c>
      <c r="G5" s="7">
        <v>436720</v>
      </c>
      <c r="H5" s="8">
        <v>0</v>
      </c>
      <c r="I5" s="8">
        <v>0</v>
      </c>
      <c r="J5" s="8">
        <v>0</v>
      </c>
      <c r="K5" s="9">
        <v>0</v>
      </c>
      <c r="L5" s="9">
        <v>0</v>
      </c>
      <c r="M5" s="9">
        <v>0</v>
      </c>
      <c r="N5" s="10" t="s">
        <v>11</v>
      </c>
      <c r="P5" s="15" t="s">
        <v>34</v>
      </c>
      <c r="Q5" s="15">
        <v>5000</v>
      </c>
    </row>
    <row r="6" spans="1:17" ht="15" x14ac:dyDescent="0.25">
      <c r="A6" s="4"/>
      <c r="B6" s="7">
        <v>-70726666.666666672</v>
      </c>
      <c r="C6" s="7">
        <v>8.6293968498685219E-9</v>
      </c>
      <c r="D6" s="7">
        <v>-5.3504683322769253E-11</v>
      </c>
      <c r="E6" s="6">
        <v>194571120.00000003</v>
      </c>
      <c r="F6" s="6">
        <v>30499474.824383434</v>
      </c>
      <c r="G6" s="6">
        <v>218359.99999999983</v>
      </c>
      <c r="H6" s="7">
        <v>-70726666.666666672</v>
      </c>
      <c r="I6" s="9">
        <v>0</v>
      </c>
      <c r="J6" s="9">
        <v>0</v>
      </c>
      <c r="K6" s="6">
        <v>-53117786.666666687</v>
      </c>
      <c r="L6" s="6">
        <v>-30499474.824383441</v>
      </c>
      <c r="M6" s="6">
        <v>218359.99999999988</v>
      </c>
      <c r="N6" s="10" t="s">
        <v>12</v>
      </c>
      <c r="P6" s="15" t="s">
        <v>35</v>
      </c>
      <c r="Q6" s="15">
        <v>3</v>
      </c>
    </row>
    <row r="7" spans="1:17" ht="15" x14ac:dyDescent="0.25">
      <c r="A7" s="4"/>
      <c r="B7" s="7">
        <v>8.6293968498685219E-9</v>
      </c>
      <c r="C7" s="7">
        <v>-291146.66666666669</v>
      </c>
      <c r="D7" s="7">
        <v>-436720</v>
      </c>
      <c r="E7" s="6">
        <v>30499474.824383434</v>
      </c>
      <c r="F7" s="6">
        <v>18482319.999999978</v>
      </c>
      <c r="G7" s="6">
        <v>-378210.61434074014</v>
      </c>
      <c r="H7" s="9">
        <v>0</v>
      </c>
      <c r="I7" s="7">
        <v>-291146.66666666669</v>
      </c>
      <c r="J7" s="7">
        <v>436720</v>
      </c>
      <c r="K7" s="6">
        <v>-30499474.824383441</v>
      </c>
      <c r="L7" s="6">
        <v>-17900026.666666646</v>
      </c>
      <c r="M7" s="6">
        <v>-378210.61434074014</v>
      </c>
      <c r="N7" s="10" t="s">
        <v>13</v>
      </c>
      <c r="P7" s="15" t="s">
        <v>36</v>
      </c>
      <c r="Q7" s="15">
        <v>3</v>
      </c>
    </row>
    <row r="8" spans="1:17" ht="15" x14ac:dyDescent="0.25">
      <c r="A8" s="4" t="s">
        <v>21</v>
      </c>
      <c r="B8" s="7">
        <v>5.3504683322769253E-11</v>
      </c>
      <c r="C8" s="7">
        <v>436720</v>
      </c>
      <c r="D8" s="7">
        <v>436720</v>
      </c>
      <c r="E8" s="6">
        <v>218359.99999999983</v>
      </c>
      <c r="F8" s="6">
        <v>-378210.61434074014</v>
      </c>
      <c r="G8" s="6">
        <v>2620320</v>
      </c>
      <c r="H8" s="9">
        <v>0</v>
      </c>
      <c r="I8" s="7">
        <v>-436720</v>
      </c>
      <c r="J8" s="7">
        <v>436720</v>
      </c>
      <c r="K8" s="6">
        <v>-218359.99999999988</v>
      </c>
      <c r="L8" s="6">
        <v>378210.61434074014</v>
      </c>
      <c r="M8" s="6">
        <v>436720</v>
      </c>
      <c r="N8" s="10" t="s">
        <v>14</v>
      </c>
      <c r="P8" s="15" t="s">
        <v>37</v>
      </c>
      <c r="Q8" s="15">
        <v>3</v>
      </c>
    </row>
    <row r="9" spans="1:17" ht="15" x14ac:dyDescent="0.25">
      <c r="A9" s="4"/>
      <c r="B9" s="8">
        <v>0</v>
      </c>
      <c r="C9" s="8">
        <v>0</v>
      </c>
      <c r="D9" s="8">
        <v>0</v>
      </c>
      <c r="E9" s="7">
        <v>-70726666.666666672</v>
      </c>
      <c r="F9" s="11">
        <v>0</v>
      </c>
      <c r="G9" s="11">
        <v>0</v>
      </c>
      <c r="H9" s="6">
        <v>70726666.666666672</v>
      </c>
      <c r="I9" s="8">
        <v>0</v>
      </c>
      <c r="J9" s="8">
        <v>0</v>
      </c>
      <c r="K9" s="9">
        <v>0</v>
      </c>
      <c r="L9" s="9">
        <v>0</v>
      </c>
      <c r="M9" s="9">
        <v>0</v>
      </c>
      <c r="N9" s="10" t="s">
        <v>15</v>
      </c>
      <c r="P9" s="15" t="s">
        <v>47</v>
      </c>
      <c r="Q9" s="15">
        <f>Q8-Q10</f>
        <v>1.1499999999999999</v>
      </c>
    </row>
    <row r="10" spans="1:17" ht="15" x14ac:dyDescent="0.25">
      <c r="A10" s="4"/>
      <c r="B10" s="8">
        <v>0</v>
      </c>
      <c r="C10" s="8">
        <v>0</v>
      </c>
      <c r="D10" s="8">
        <v>0</v>
      </c>
      <c r="E10" s="11">
        <v>0</v>
      </c>
      <c r="F10" s="7">
        <v>-291146.66666666669</v>
      </c>
      <c r="G10" s="7">
        <v>-436720</v>
      </c>
      <c r="H10" s="8">
        <v>0</v>
      </c>
      <c r="I10" s="6">
        <v>291146.66666666669</v>
      </c>
      <c r="J10" s="6">
        <v>-436720</v>
      </c>
      <c r="K10" s="9">
        <v>0</v>
      </c>
      <c r="L10" s="9">
        <v>0</v>
      </c>
      <c r="M10" s="9">
        <v>0</v>
      </c>
      <c r="N10" s="10" t="s">
        <v>16</v>
      </c>
      <c r="P10" s="15" t="s">
        <v>48</v>
      </c>
      <c r="Q10" s="15">
        <v>1.85</v>
      </c>
    </row>
    <row r="11" spans="1:17" ht="15" x14ac:dyDescent="0.25">
      <c r="A11" s="4"/>
      <c r="B11" s="8">
        <v>0</v>
      </c>
      <c r="C11" s="8">
        <v>0</v>
      </c>
      <c r="D11" s="8">
        <v>0</v>
      </c>
      <c r="E11" s="11">
        <v>0</v>
      </c>
      <c r="F11" s="7">
        <v>436720</v>
      </c>
      <c r="G11" s="7">
        <v>436720</v>
      </c>
      <c r="H11" s="8">
        <v>0</v>
      </c>
      <c r="I11" s="6">
        <v>-436720</v>
      </c>
      <c r="J11" s="6">
        <v>873440</v>
      </c>
      <c r="K11" s="9">
        <v>0</v>
      </c>
      <c r="L11" s="9">
        <v>0</v>
      </c>
      <c r="M11" s="9">
        <v>0</v>
      </c>
      <c r="N11" s="10" t="s">
        <v>17</v>
      </c>
    </row>
    <row r="12" spans="1:17" ht="15" x14ac:dyDescent="0.25">
      <c r="A12" s="4"/>
      <c r="B12" s="9">
        <v>0</v>
      </c>
      <c r="C12" s="9">
        <v>0</v>
      </c>
      <c r="D12" s="9">
        <v>0</v>
      </c>
      <c r="E12" s="6">
        <v>-53117786.666666687</v>
      </c>
      <c r="F12" s="6">
        <v>-30499474.824383441</v>
      </c>
      <c r="G12" s="6">
        <v>-218359.99999999988</v>
      </c>
      <c r="H12" s="9">
        <v>0</v>
      </c>
      <c r="I12" s="9">
        <v>0</v>
      </c>
      <c r="J12" s="9">
        <v>0</v>
      </c>
      <c r="K12" s="6">
        <v>53117786.666666687</v>
      </c>
      <c r="L12" s="6">
        <v>30499474.824383441</v>
      </c>
      <c r="M12" s="6">
        <v>-218359.99999999988</v>
      </c>
      <c r="N12" s="10" t="s">
        <v>18</v>
      </c>
    </row>
    <row r="13" spans="1:17" ht="15" x14ac:dyDescent="0.25">
      <c r="A13" s="4"/>
      <c r="B13" s="9">
        <v>0</v>
      </c>
      <c r="C13" s="9">
        <v>0</v>
      </c>
      <c r="D13" s="9">
        <v>0</v>
      </c>
      <c r="E13" s="6">
        <v>-30499474.824383441</v>
      </c>
      <c r="F13" s="6">
        <v>-17900026.666666646</v>
      </c>
      <c r="G13" s="6">
        <v>378210.61434074014</v>
      </c>
      <c r="H13" s="9">
        <v>0</v>
      </c>
      <c r="I13" s="9">
        <v>0</v>
      </c>
      <c r="J13" s="9">
        <v>0</v>
      </c>
      <c r="K13" s="6">
        <v>30499474.824383441</v>
      </c>
      <c r="L13" s="6">
        <v>30499474.824383441</v>
      </c>
      <c r="M13" s="6">
        <v>378210.61434074014</v>
      </c>
      <c r="N13" s="10" t="s">
        <v>19</v>
      </c>
    </row>
    <row r="14" spans="1:17" ht="15" x14ac:dyDescent="0.25">
      <c r="A14" s="4"/>
      <c r="B14" s="9">
        <v>0</v>
      </c>
      <c r="C14" s="9">
        <v>0</v>
      </c>
      <c r="D14" s="9">
        <v>0</v>
      </c>
      <c r="E14" s="6">
        <v>218359.99999999988</v>
      </c>
      <c r="F14" s="6">
        <v>-378210.61434074014</v>
      </c>
      <c r="G14" s="6">
        <v>436720</v>
      </c>
      <c r="H14" s="9">
        <v>0</v>
      </c>
      <c r="I14" s="9">
        <v>0</v>
      </c>
      <c r="J14" s="9">
        <v>0</v>
      </c>
      <c r="K14" s="6">
        <v>-218359.99999999988</v>
      </c>
      <c r="L14" s="6">
        <v>378210.61434074014</v>
      </c>
      <c r="M14" s="6">
        <v>873440</v>
      </c>
      <c r="N14" s="10" t="s">
        <v>20</v>
      </c>
    </row>
    <row r="15" spans="1:17" ht="1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</row>
    <row r="18" spans="1:27" ht="15" x14ac:dyDescent="0.25">
      <c r="A18" s="3" t="s">
        <v>136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5" x14ac:dyDescent="0.25">
      <c r="A20" s="39" t="s">
        <v>5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Y20" s="3"/>
      <c r="Z20" s="3"/>
      <c r="AA20" s="3"/>
    </row>
    <row r="21" spans="1:27" ht="18" x14ac:dyDescent="0.35">
      <c r="A21" s="55" t="s">
        <v>22</v>
      </c>
      <c r="B21" s="55"/>
      <c r="C21" s="55"/>
      <c r="D21" s="55"/>
      <c r="E21" s="3"/>
      <c r="F21" s="55" t="s">
        <v>131</v>
      </c>
      <c r="G21" s="55"/>
      <c r="H21" s="55"/>
      <c r="I21" s="55"/>
      <c r="J21" s="55"/>
      <c r="K21" s="55"/>
      <c r="L21" s="3"/>
      <c r="M21" s="3"/>
      <c r="N21" s="3"/>
      <c r="O21" s="3"/>
      <c r="P21" s="3"/>
      <c r="Q21" s="3"/>
      <c r="R21" s="3"/>
      <c r="X21" s="3"/>
      <c r="Y21" s="3"/>
      <c r="Z21" s="3"/>
      <c r="AA21" s="3"/>
    </row>
    <row r="22" spans="1:27" ht="15" x14ac:dyDescent="0.25">
      <c r="A22" s="15" t="s">
        <v>23</v>
      </c>
      <c r="B22" s="15" t="s">
        <v>38</v>
      </c>
      <c r="C22" s="15">
        <v>0</v>
      </c>
      <c r="D22" s="15" t="s">
        <v>87</v>
      </c>
      <c r="E22" s="3"/>
      <c r="F22" s="15">
        <v>-1</v>
      </c>
      <c r="G22" s="15">
        <v>-1.22514845490862E-16</v>
      </c>
      <c r="H22" s="15">
        <v>0</v>
      </c>
      <c r="I22" s="15">
        <v>0</v>
      </c>
      <c r="J22" s="15">
        <v>0</v>
      </c>
      <c r="K22" s="15">
        <v>0</v>
      </c>
      <c r="L22" s="3"/>
      <c r="M22" s="3"/>
      <c r="N22" s="3"/>
      <c r="O22" s="3"/>
      <c r="P22" s="3"/>
      <c r="Q22" s="3"/>
      <c r="R22" s="3"/>
      <c r="X22" s="3"/>
      <c r="Y22" s="3"/>
      <c r="Z22" s="3"/>
      <c r="AA22" s="3"/>
    </row>
    <row r="23" spans="1:27" ht="15" x14ac:dyDescent="0.25">
      <c r="A23" s="15" t="s">
        <v>24</v>
      </c>
      <c r="B23" s="15" t="s">
        <v>39</v>
      </c>
      <c r="C23" s="15">
        <v>0</v>
      </c>
      <c r="D23" s="15" t="s">
        <v>87</v>
      </c>
      <c r="E23" s="3"/>
      <c r="F23" s="15">
        <v>1.22514845490862E-16</v>
      </c>
      <c r="G23" s="15">
        <v>-1</v>
      </c>
      <c r="H23" s="15">
        <v>0</v>
      </c>
      <c r="I23" s="15">
        <v>0</v>
      </c>
      <c r="J23" s="15">
        <v>0</v>
      </c>
      <c r="K23" s="15">
        <v>0</v>
      </c>
      <c r="L23" s="3"/>
      <c r="M23" s="3"/>
      <c r="N23" s="3"/>
      <c r="O23" s="3"/>
      <c r="P23" s="3"/>
      <c r="Q23" s="3"/>
      <c r="R23" s="3"/>
      <c r="X23" s="3"/>
      <c r="Y23" s="3"/>
      <c r="Z23" s="3"/>
      <c r="AA23" s="3"/>
    </row>
    <row r="24" spans="1:27" ht="15" x14ac:dyDescent="0.25">
      <c r="A24" s="15" t="s">
        <v>25</v>
      </c>
      <c r="B24" s="15" t="s">
        <v>40</v>
      </c>
      <c r="C24" s="15">
        <v>0</v>
      </c>
      <c r="D24" s="15" t="s">
        <v>88</v>
      </c>
      <c r="E24" s="3"/>
      <c r="F24" s="15">
        <v>0</v>
      </c>
      <c r="G24" s="15">
        <v>0</v>
      </c>
      <c r="H24" s="15">
        <v>1</v>
      </c>
      <c r="I24" s="15">
        <v>0</v>
      </c>
      <c r="J24" s="15">
        <v>0</v>
      </c>
      <c r="K24" s="15">
        <v>0</v>
      </c>
      <c r="L24" s="3"/>
      <c r="M24" s="3"/>
      <c r="N24" s="3"/>
      <c r="O24" s="3"/>
      <c r="P24" s="3"/>
      <c r="Q24" s="3"/>
      <c r="R24" s="3"/>
      <c r="X24" s="3"/>
      <c r="Y24" s="3"/>
      <c r="Z24" s="3"/>
      <c r="AA24" s="3"/>
    </row>
    <row r="25" spans="1:27" ht="15" x14ac:dyDescent="0.25">
      <c r="A25" s="15" t="s">
        <v>26</v>
      </c>
      <c r="B25" s="15" t="s">
        <v>44</v>
      </c>
      <c r="C25" s="15">
        <v>0</v>
      </c>
      <c r="D25" s="15" t="s">
        <v>87</v>
      </c>
      <c r="E25" s="3"/>
      <c r="F25" s="15">
        <v>0</v>
      </c>
      <c r="G25" s="15">
        <v>0</v>
      </c>
      <c r="H25" s="15">
        <v>0</v>
      </c>
      <c r="I25" s="15">
        <v>-1</v>
      </c>
      <c r="J25" s="15">
        <v>-1.22514845490862E-16</v>
      </c>
      <c r="K25" s="15">
        <v>0</v>
      </c>
      <c r="L25" s="3"/>
      <c r="M25" s="3"/>
      <c r="N25" s="3"/>
      <c r="O25" s="3"/>
      <c r="P25" s="3"/>
      <c r="Q25" s="3"/>
      <c r="R25" s="3"/>
      <c r="X25" s="3"/>
      <c r="Y25" s="3"/>
      <c r="Z25" s="3"/>
      <c r="AA25" s="3"/>
    </row>
    <row r="26" spans="1:27" ht="15" x14ac:dyDescent="0.25">
      <c r="A26" s="15" t="s">
        <v>27</v>
      </c>
      <c r="B26" s="15" t="s">
        <v>45</v>
      </c>
      <c r="C26" s="15">
        <v>0</v>
      </c>
      <c r="D26" s="15" t="s">
        <v>87</v>
      </c>
      <c r="E26" s="3"/>
      <c r="F26" s="15">
        <v>0</v>
      </c>
      <c r="G26" s="15">
        <v>0</v>
      </c>
      <c r="H26" s="15">
        <v>0</v>
      </c>
      <c r="I26" s="15">
        <v>1.22514845490862E-16</v>
      </c>
      <c r="J26" s="15">
        <v>-1</v>
      </c>
      <c r="K26" s="15">
        <v>0</v>
      </c>
      <c r="L26" s="3"/>
      <c r="M26" s="3"/>
      <c r="N26" s="3"/>
      <c r="O26" s="3"/>
      <c r="P26" s="3"/>
      <c r="Q26" s="3"/>
      <c r="R26" s="3"/>
      <c r="X26" s="3"/>
      <c r="Y26" s="3"/>
      <c r="Z26" s="3"/>
      <c r="AA26" s="3"/>
    </row>
    <row r="27" spans="1:27" ht="15" x14ac:dyDescent="0.25">
      <c r="A27" s="15" t="s">
        <v>28</v>
      </c>
      <c r="B27" s="15" t="s">
        <v>46</v>
      </c>
      <c r="C27" s="15">
        <v>0</v>
      </c>
      <c r="D27" s="15" t="s">
        <v>88</v>
      </c>
      <c r="E27" s="3"/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1</v>
      </c>
      <c r="L27" s="3"/>
      <c r="M27" s="3"/>
      <c r="N27" s="3"/>
      <c r="O27" s="3"/>
      <c r="P27" s="3"/>
      <c r="Q27" s="3"/>
      <c r="R27" s="3"/>
      <c r="X27" s="3"/>
      <c r="Y27" s="3"/>
      <c r="Z27" s="3"/>
      <c r="AA27" s="3"/>
    </row>
    <row r="28" spans="1:27" ht="15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15" x14ac:dyDescent="0.25">
      <c r="A29" s="39" t="s">
        <v>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39" t="s">
        <v>6</v>
      </c>
      <c r="P29" s="40"/>
      <c r="Q29" s="40"/>
      <c r="R29" s="40"/>
      <c r="S29" s="40"/>
      <c r="T29" s="40"/>
      <c r="U29" s="40"/>
      <c r="V29" s="40"/>
      <c r="W29" s="40"/>
      <c r="X29" s="39" t="s">
        <v>6</v>
      </c>
      <c r="Y29" s="3"/>
      <c r="Z29" s="3"/>
      <c r="AA29" s="3"/>
    </row>
    <row r="30" spans="1:27" ht="15" x14ac:dyDescent="0.25">
      <c r="A30" s="55" t="s">
        <v>22</v>
      </c>
      <c r="B30" s="55"/>
      <c r="C30" s="55"/>
      <c r="D30" s="55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15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8" x14ac:dyDescent="0.35">
      <c r="A32" s="3" t="s">
        <v>30</v>
      </c>
      <c r="B32" s="3"/>
      <c r="C32" s="3"/>
      <c r="D32" s="3"/>
      <c r="E32" s="3"/>
      <c r="F32" s="3"/>
      <c r="G32" s="3"/>
      <c r="I32" s="3" t="s">
        <v>31</v>
      </c>
      <c r="J32" s="3"/>
      <c r="K32" s="21" t="s">
        <v>51</v>
      </c>
      <c r="M32" s="55" t="s">
        <v>131</v>
      </c>
      <c r="N32" s="55"/>
      <c r="O32" s="55"/>
      <c r="P32" s="55"/>
      <c r="Q32" s="55"/>
      <c r="R32" s="55"/>
      <c r="S32" s="3"/>
      <c r="T32" s="55" t="s">
        <v>57</v>
      </c>
      <c r="U32" s="55"/>
      <c r="V32" s="55"/>
      <c r="W32" s="55"/>
      <c r="X32" s="3"/>
      <c r="Y32" s="3"/>
      <c r="Z32" s="3"/>
      <c r="AA32" s="3"/>
    </row>
    <row r="33" spans="1:27" ht="15" x14ac:dyDescent="0.25">
      <c r="A33" s="3" t="s">
        <v>23</v>
      </c>
      <c r="B33" s="3" t="s">
        <v>38</v>
      </c>
      <c r="C33" s="21">
        <v>0</v>
      </c>
      <c r="D33" s="3"/>
      <c r="E33" s="21"/>
      <c r="F33" s="3"/>
      <c r="G33" s="3"/>
      <c r="I33" s="3">
        <v>0</v>
      </c>
      <c r="J33" s="3"/>
      <c r="K33" s="21">
        <f t="shared" ref="K33:K38" si="0">-1*I33</f>
        <v>0</v>
      </c>
      <c r="M33" s="15">
        <v>1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3"/>
      <c r="T33" s="15" t="s">
        <v>12</v>
      </c>
      <c r="U33" s="15">
        <f t="array" ref="U33:U38">MMULT(M33:R38,K33:K38)</f>
        <v>0</v>
      </c>
      <c r="V33" s="15" t="s">
        <v>87</v>
      </c>
      <c r="W33" s="15"/>
      <c r="X33" s="3"/>
      <c r="Y33" s="3"/>
      <c r="Z33" s="3"/>
      <c r="AA33" s="3"/>
    </row>
    <row r="34" spans="1:27" ht="15" x14ac:dyDescent="0.25">
      <c r="A34" s="3" t="s">
        <v>24</v>
      </c>
      <c r="B34" s="3" t="s">
        <v>39</v>
      </c>
      <c r="C34" s="21" t="s">
        <v>29</v>
      </c>
      <c r="D34" s="3"/>
      <c r="E34" s="21"/>
      <c r="F34" s="3"/>
      <c r="G34" s="3"/>
      <c r="I34" s="3">
        <f>Q3*Q7/2</f>
        <v>3000</v>
      </c>
      <c r="J34" s="3"/>
      <c r="K34" s="21">
        <f t="shared" si="0"/>
        <v>-3000</v>
      </c>
      <c r="M34" s="15">
        <v>0</v>
      </c>
      <c r="N34" s="15">
        <v>1</v>
      </c>
      <c r="O34" s="15">
        <v>0</v>
      </c>
      <c r="P34" s="15">
        <v>0</v>
      </c>
      <c r="Q34" s="15">
        <v>0</v>
      </c>
      <c r="R34" s="15">
        <v>0</v>
      </c>
      <c r="S34" s="3"/>
      <c r="T34" s="15" t="s">
        <v>13</v>
      </c>
      <c r="U34" s="15">
        <v>-3000</v>
      </c>
      <c r="V34" s="15" t="s">
        <v>87</v>
      </c>
      <c r="W34" s="15"/>
      <c r="X34" s="3"/>
      <c r="Y34" s="3"/>
      <c r="Z34" s="3"/>
      <c r="AA34" s="3"/>
    </row>
    <row r="35" spans="1:27" ht="17.25" x14ac:dyDescent="0.25">
      <c r="A35" s="3" t="s">
        <v>25</v>
      </c>
      <c r="B35" s="3" t="s">
        <v>40</v>
      </c>
      <c r="C35" s="21" t="s">
        <v>117</v>
      </c>
      <c r="D35" s="3"/>
      <c r="E35" s="21"/>
      <c r="F35" s="3"/>
      <c r="G35" s="3"/>
      <c r="I35" s="3">
        <f>Q3*Q7^2/12</f>
        <v>1500</v>
      </c>
      <c r="J35" s="3"/>
      <c r="K35" s="21">
        <f t="shared" si="0"/>
        <v>-1500</v>
      </c>
      <c r="M35" s="15">
        <v>0</v>
      </c>
      <c r="N35" s="15">
        <v>0</v>
      </c>
      <c r="O35" s="15">
        <v>1</v>
      </c>
      <c r="P35" s="15">
        <v>0</v>
      </c>
      <c r="Q35" s="15">
        <v>0</v>
      </c>
      <c r="R35" s="15">
        <v>0</v>
      </c>
      <c r="S35" s="3"/>
      <c r="T35" s="15" t="s">
        <v>14</v>
      </c>
      <c r="U35" s="15">
        <v>-1500</v>
      </c>
      <c r="V35" s="15" t="s">
        <v>88</v>
      </c>
      <c r="W35" s="15"/>
      <c r="X35" s="3"/>
      <c r="Y35" s="3"/>
      <c r="Z35" s="3"/>
      <c r="AA35" s="3"/>
    </row>
    <row r="36" spans="1:27" ht="15" x14ac:dyDescent="0.25">
      <c r="A36" s="3" t="s">
        <v>26</v>
      </c>
      <c r="B36" s="3" t="s">
        <v>41</v>
      </c>
      <c r="C36" s="21">
        <v>0</v>
      </c>
      <c r="D36" s="3"/>
      <c r="E36" s="21"/>
      <c r="F36" s="3"/>
      <c r="G36" s="3"/>
      <c r="I36" s="3">
        <v>0</v>
      </c>
      <c r="J36" s="3"/>
      <c r="K36" s="21">
        <f t="shared" si="0"/>
        <v>0</v>
      </c>
      <c r="M36" s="15">
        <v>0</v>
      </c>
      <c r="N36" s="15">
        <v>0</v>
      </c>
      <c r="O36" s="15">
        <v>0</v>
      </c>
      <c r="P36" s="15">
        <v>1</v>
      </c>
      <c r="Q36" s="15">
        <v>0</v>
      </c>
      <c r="R36" s="15">
        <v>0</v>
      </c>
      <c r="S36" s="3"/>
      <c r="T36" s="15" t="s">
        <v>41</v>
      </c>
      <c r="U36" s="15">
        <v>0</v>
      </c>
      <c r="V36" s="15" t="s">
        <v>87</v>
      </c>
      <c r="W36" s="15"/>
      <c r="X36" s="3"/>
      <c r="Y36" s="3"/>
      <c r="Z36" s="3"/>
      <c r="AA36" s="3"/>
    </row>
    <row r="37" spans="1:27" ht="15" x14ac:dyDescent="0.25">
      <c r="A37" s="3" t="s">
        <v>27</v>
      </c>
      <c r="B37" s="3" t="s">
        <v>43</v>
      </c>
      <c r="C37" s="21" t="s">
        <v>29</v>
      </c>
      <c r="D37" s="3"/>
      <c r="E37" s="21"/>
      <c r="F37" s="3"/>
      <c r="G37" s="3"/>
      <c r="I37" s="3">
        <f>I34</f>
        <v>3000</v>
      </c>
      <c r="J37" s="3"/>
      <c r="K37" s="21">
        <f t="shared" si="0"/>
        <v>-3000</v>
      </c>
      <c r="M37" s="15">
        <v>0</v>
      </c>
      <c r="N37" s="15">
        <v>0</v>
      </c>
      <c r="O37" s="15">
        <v>0</v>
      </c>
      <c r="P37" s="15">
        <v>0</v>
      </c>
      <c r="Q37" s="15">
        <v>1</v>
      </c>
      <c r="R37" s="15">
        <v>0</v>
      </c>
      <c r="S37" s="3"/>
      <c r="T37" s="15" t="s">
        <v>43</v>
      </c>
      <c r="U37" s="15">
        <v>-3000</v>
      </c>
      <c r="V37" s="15" t="s">
        <v>87</v>
      </c>
      <c r="W37" s="15"/>
      <c r="X37" s="3"/>
      <c r="Y37" s="3"/>
      <c r="Z37" s="3"/>
      <c r="AA37" s="3"/>
    </row>
    <row r="38" spans="1:27" ht="17.25" x14ac:dyDescent="0.25">
      <c r="A38" s="3" t="s">
        <v>28</v>
      </c>
      <c r="B38" s="3" t="s">
        <v>42</v>
      </c>
      <c r="C38" s="23" t="s">
        <v>118</v>
      </c>
      <c r="D38" s="3"/>
      <c r="E38" s="21"/>
      <c r="F38" s="3"/>
      <c r="G38" s="3"/>
      <c r="I38" s="3">
        <f>-Q3*Q7^2/12</f>
        <v>-1500</v>
      </c>
      <c r="J38" s="3"/>
      <c r="K38" s="21">
        <f t="shared" si="0"/>
        <v>1500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1</v>
      </c>
      <c r="S38" s="3"/>
      <c r="T38" s="15" t="s">
        <v>42</v>
      </c>
      <c r="U38" s="15">
        <v>1500</v>
      </c>
      <c r="V38" s="15" t="s">
        <v>88</v>
      </c>
      <c r="W38" s="15"/>
      <c r="X38" s="3"/>
      <c r="Y38" s="3"/>
      <c r="Z38" s="3"/>
      <c r="AA38" s="3"/>
    </row>
    <row r="39" spans="1:27" ht="15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5" x14ac:dyDescent="0.25">
      <c r="A40" s="39" t="s">
        <v>7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 t="s">
        <v>7</v>
      </c>
      <c r="P40" s="39"/>
      <c r="Q40" s="39"/>
      <c r="R40" s="39"/>
      <c r="S40" s="39"/>
      <c r="T40" s="39"/>
      <c r="U40" s="39"/>
      <c r="V40" s="39"/>
      <c r="W40" s="39"/>
      <c r="X40" s="39" t="s">
        <v>7</v>
      </c>
      <c r="Y40" s="3"/>
      <c r="Z40" s="3"/>
      <c r="AA40" s="3"/>
    </row>
    <row r="41" spans="1:27" ht="15" x14ac:dyDescent="0.25">
      <c r="A41" s="55" t="s">
        <v>22</v>
      </c>
      <c r="B41" s="55"/>
      <c r="C41" s="55"/>
      <c r="D41" s="55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5" x14ac:dyDescent="0.25">
      <c r="A42" s="3" t="s">
        <v>138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5" x14ac:dyDescent="0.25">
      <c r="AA43" s="3"/>
    </row>
    <row r="44" spans="1:27" ht="18" x14ac:dyDescent="0.35">
      <c r="A44" s="3"/>
      <c r="B44" s="3"/>
      <c r="C44" s="25" t="s">
        <v>114</v>
      </c>
      <c r="D44" s="26" t="s">
        <v>115</v>
      </c>
      <c r="E44" s="21"/>
      <c r="F44" s="21"/>
      <c r="G44" s="25" t="s">
        <v>114</v>
      </c>
      <c r="H44" s="26" t="s">
        <v>115</v>
      </c>
      <c r="I44" s="3"/>
      <c r="J44" s="21" t="s">
        <v>52</v>
      </c>
      <c r="K44" s="21"/>
      <c r="L44" s="3"/>
      <c r="M44" s="3" t="s">
        <v>53</v>
      </c>
      <c r="N44" s="3"/>
      <c r="O44" s="55" t="s">
        <v>131</v>
      </c>
      <c r="P44" s="55"/>
      <c r="Q44" s="55"/>
      <c r="R44" s="55"/>
      <c r="S44" s="55"/>
      <c r="T44" s="55"/>
      <c r="U44" s="3"/>
      <c r="V44" s="55" t="s">
        <v>57</v>
      </c>
      <c r="W44" s="55"/>
      <c r="X44" s="55"/>
      <c r="Y44" s="55"/>
      <c r="AA44" s="3"/>
    </row>
    <row r="45" spans="1:27" ht="15" x14ac:dyDescent="0.25">
      <c r="A45" s="3" t="s">
        <v>23</v>
      </c>
      <c r="B45" s="3" t="s">
        <v>38</v>
      </c>
      <c r="C45" s="25">
        <v>0</v>
      </c>
      <c r="D45" s="27" t="s">
        <v>49</v>
      </c>
      <c r="E45" s="21" t="s">
        <v>150</v>
      </c>
      <c r="F45" s="28">
        <f>F48*COS(F49)</f>
        <v>4330.1270189221941</v>
      </c>
      <c r="G45" s="28">
        <v>0</v>
      </c>
      <c r="H45" s="29">
        <f>-F46*Q10/Q8</f>
        <v>-1541.6666666666658</v>
      </c>
      <c r="I45" s="3"/>
      <c r="J45" s="25">
        <f t="shared" ref="J45:K50" si="1">-1*G45</f>
        <v>0</v>
      </c>
      <c r="K45" s="29">
        <f t="shared" si="1"/>
        <v>1541.6666666666658</v>
      </c>
      <c r="L45" s="3"/>
      <c r="M45" s="30">
        <f t="shared" ref="M45:M50" si="2">J45+K45</f>
        <v>1541.6666666666658</v>
      </c>
      <c r="N45" s="3"/>
      <c r="O45" s="31">
        <v>-0.86602540378443882</v>
      </c>
      <c r="P45" s="15">
        <v>0.49999999999999972</v>
      </c>
      <c r="Q45" s="15">
        <v>0</v>
      </c>
      <c r="R45" s="15">
        <v>0</v>
      </c>
      <c r="S45" s="15">
        <v>0</v>
      </c>
      <c r="T45" s="15">
        <v>0</v>
      </c>
      <c r="U45" s="3"/>
      <c r="V45" s="10" t="s">
        <v>12</v>
      </c>
      <c r="W45" s="32">
        <f t="array" ref="W45:W50">MMULT(O45:T50,M45:M50)</f>
        <v>119.41929005425686</v>
      </c>
      <c r="X45" s="10" t="s">
        <v>87</v>
      </c>
      <c r="Y45" s="10"/>
      <c r="AA45" s="3"/>
    </row>
    <row r="46" spans="1:27" ht="17.25" x14ac:dyDescent="0.25">
      <c r="A46" s="3" t="s">
        <v>24</v>
      </c>
      <c r="B46" s="3" t="s">
        <v>39</v>
      </c>
      <c r="C46" s="25" t="s">
        <v>119</v>
      </c>
      <c r="D46" s="26">
        <v>0</v>
      </c>
      <c r="E46" s="21" t="s">
        <v>151</v>
      </c>
      <c r="F46" s="26">
        <f>F48*SIN(F49)</f>
        <v>2499.9999999999986</v>
      </c>
      <c r="G46" s="28">
        <f>-F45*Q10^2*(Q8+2*Q9)/Q8^3</f>
        <v>-2909.0835751105337</v>
      </c>
      <c r="H46" s="29">
        <v>0</v>
      </c>
      <c r="I46" s="3"/>
      <c r="J46" s="28">
        <f t="shared" si="1"/>
        <v>2909.0835751105337</v>
      </c>
      <c r="K46" s="29">
        <f t="shared" si="1"/>
        <v>0</v>
      </c>
      <c r="L46" s="3"/>
      <c r="M46" s="30">
        <f t="shared" si="2"/>
        <v>2909.0835751105337</v>
      </c>
      <c r="N46" s="3"/>
      <c r="O46" s="15">
        <v>-0.49999999999999972</v>
      </c>
      <c r="P46" s="31">
        <v>-0.86602540378443882</v>
      </c>
      <c r="Q46" s="15">
        <v>0</v>
      </c>
      <c r="R46" s="15">
        <v>0</v>
      </c>
      <c r="S46" s="15">
        <v>0</v>
      </c>
      <c r="T46" s="15">
        <v>0</v>
      </c>
      <c r="U46" s="3"/>
      <c r="V46" s="10" t="s">
        <v>13</v>
      </c>
      <c r="W46" s="32">
        <v>-3290.1736111111113</v>
      </c>
      <c r="X46" s="10" t="s">
        <v>87</v>
      </c>
      <c r="Y46" s="10"/>
      <c r="AA46" s="3"/>
    </row>
    <row r="47" spans="1:27" ht="17.25" x14ac:dyDescent="0.25">
      <c r="A47" s="3" t="s">
        <v>25</v>
      </c>
      <c r="B47" s="3" t="s">
        <v>40</v>
      </c>
      <c r="C47" s="25" t="s">
        <v>120</v>
      </c>
      <c r="D47" s="26">
        <v>0</v>
      </c>
      <c r="E47" s="21"/>
      <c r="F47" s="21"/>
      <c r="G47" s="28">
        <f>-F45*Q9*Q10^2/Q8^2</f>
        <v>-1893.6487422889322</v>
      </c>
      <c r="H47" s="29">
        <v>0</v>
      </c>
      <c r="I47" s="3"/>
      <c r="J47" s="28">
        <f t="shared" si="1"/>
        <v>1893.6487422889322</v>
      </c>
      <c r="K47" s="29">
        <f t="shared" si="1"/>
        <v>0</v>
      </c>
      <c r="L47" s="3"/>
      <c r="M47" s="30">
        <f t="shared" si="2"/>
        <v>1893.6487422889322</v>
      </c>
      <c r="N47" s="3"/>
      <c r="O47" s="15">
        <v>0</v>
      </c>
      <c r="P47" s="15">
        <v>0</v>
      </c>
      <c r="Q47" s="15">
        <v>1</v>
      </c>
      <c r="R47" s="15">
        <v>0</v>
      </c>
      <c r="S47" s="15">
        <v>0</v>
      </c>
      <c r="T47" s="15">
        <v>0</v>
      </c>
      <c r="U47" s="3"/>
      <c r="V47" s="10" t="s">
        <v>14</v>
      </c>
      <c r="W47" s="32">
        <v>1893.6487422889322</v>
      </c>
      <c r="X47" s="10" t="s">
        <v>88</v>
      </c>
      <c r="Y47" s="10"/>
      <c r="AA47" s="3"/>
    </row>
    <row r="48" spans="1:27" ht="15" x14ac:dyDescent="0.25">
      <c r="A48" s="3" t="s">
        <v>26</v>
      </c>
      <c r="B48" s="3" t="s">
        <v>54</v>
      </c>
      <c r="C48" s="25">
        <v>0</v>
      </c>
      <c r="D48" s="27" t="s">
        <v>50</v>
      </c>
      <c r="E48" s="21" t="s">
        <v>34</v>
      </c>
      <c r="F48" s="21">
        <v>-5000</v>
      </c>
      <c r="G48" s="28">
        <v>0</v>
      </c>
      <c r="H48" s="29">
        <f>-F46*Q9/Q8</f>
        <v>-958.33333333333269</v>
      </c>
      <c r="I48" s="3"/>
      <c r="J48" s="28">
        <f t="shared" si="1"/>
        <v>0</v>
      </c>
      <c r="K48" s="29">
        <f t="shared" si="1"/>
        <v>958.33333333333269</v>
      </c>
      <c r="L48" s="3"/>
      <c r="M48" s="30">
        <f t="shared" si="2"/>
        <v>958.33333333333269</v>
      </c>
      <c r="N48" s="3"/>
      <c r="O48" s="15">
        <v>0</v>
      </c>
      <c r="P48" s="15">
        <v>0</v>
      </c>
      <c r="Q48" s="15">
        <v>0</v>
      </c>
      <c r="R48" s="31">
        <v>-0.86602540378443882</v>
      </c>
      <c r="S48" s="15">
        <v>0.49999999999999972</v>
      </c>
      <c r="T48" s="15">
        <v>0</v>
      </c>
      <c r="U48" s="3"/>
      <c r="V48" s="10" t="s">
        <v>18</v>
      </c>
      <c r="W48" s="32">
        <v>-119.41929005425675</v>
      </c>
      <c r="X48" s="10" t="s">
        <v>87</v>
      </c>
      <c r="Y48" s="10"/>
      <c r="AA48" s="3"/>
    </row>
    <row r="49" spans="1:27" ht="17.25" x14ac:dyDescent="0.25">
      <c r="A49" s="3" t="s">
        <v>27</v>
      </c>
      <c r="B49" s="3" t="s">
        <v>55</v>
      </c>
      <c r="C49" s="25" t="s">
        <v>121</v>
      </c>
      <c r="D49" s="26">
        <v>0</v>
      </c>
      <c r="E49" s="21" t="s">
        <v>149</v>
      </c>
      <c r="F49" s="21">
        <f>PI()+30*PI()/180</f>
        <v>3.6651914291880918</v>
      </c>
      <c r="G49" s="28">
        <f>-F45*Q9^2*(Q8+2*Q10)/Q8^3</f>
        <v>-1421.0434438116604</v>
      </c>
      <c r="H49" s="29">
        <v>0</v>
      </c>
      <c r="I49" s="3"/>
      <c r="J49" s="28">
        <f t="shared" si="1"/>
        <v>1421.0434438116604</v>
      </c>
      <c r="K49" s="29">
        <f t="shared" si="1"/>
        <v>0</v>
      </c>
      <c r="L49" s="3"/>
      <c r="M49" s="30">
        <f t="shared" si="2"/>
        <v>1421.0434438116604</v>
      </c>
      <c r="N49" s="3"/>
      <c r="O49" s="15">
        <v>0</v>
      </c>
      <c r="P49" s="15">
        <v>0</v>
      </c>
      <c r="Q49" s="15">
        <v>0</v>
      </c>
      <c r="R49" s="15">
        <v>-0.49999999999999972</v>
      </c>
      <c r="S49" s="31">
        <v>-0.86602540378443882</v>
      </c>
      <c r="T49" s="15">
        <v>0</v>
      </c>
      <c r="U49" s="3"/>
      <c r="V49" s="10" t="s">
        <v>19</v>
      </c>
      <c r="W49" s="32">
        <v>-1709.8263888888887</v>
      </c>
      <c r="X49" s="10" t="s">
        <v>87</v>
      </c>
      <c r="Y49" s="10"/>
      <c r="AA49" s="3"/>
    </row>
    <row r="50" spans="1:27" ht="17.25" x14ac:dyDescent="0.25">
      <c r="A50" s="3" t="s">
        <v>28</v>
      </c>
      <c r="B50" s="3" t="s">
        <v>56</v>
      </c>
      <c r="C50" s="33" t="s">
        <v>122</v>
      </c>
      <c r="D50" s="26">
        <v>0</v>
      </c>
      <c r="E50" s="21"/>
      <c r="F50" s="21"/>
      <c r="G50" s="28">
        <f>F45*Q9^2*Q10/Q8^2</f>
        <v>1177.1330019633904</v>
      </c>
      <c r="H50" s="29">
        <v>0</v>
      </c>
      <c r="I50" s="3"/>
      <c r="J50" s="28">
        <f t="shared" si="1"/>
        <v>-1177.1330019633904</v>
      </c>
      <c r="K50" s="29">
        <f t="shared" si="1"/>
        <v>0</v>
      </c>
      <c r="L50" s="3"/>
      <c r="M50" s="30">
        <f t="shared" si="2"/>
        <v>-1177.1330019633904</v>
      </c>
      <c r="N50" s="3"/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1</v>
      </c>
      <c r="U50" s="3"/>
      <c r="V50" s="10" t="s">
        <v>20</v>
      </c>
      <c r="W50" s="32">
        <v>-1177.1330019633904</v>
      </c>
      <c r="X50" s="10" t="s">
        <v>88</v>
      </c>
      <c r="Y50" s="10"/>
      <c r="AA50" s="3"/>
    </row>
    <row r="51" spans="1:27" ht="15" x14ac:dyDescent="0.25">
      <c r="I51" s="41"/>
      <c r="V51" s="3"/>
      <c r="W51" s="3" t="s">
        <v>99</v>
      </c>
      <c r="X51" s="3"/>
      <c r="Y51" s="3"/>
      <c r="AA51" s="3"/>
    </row>
    <row r="52" spans="1:27" ht="15" x14ac:dyDescent="0.25">
      <c r="W52" s="3"/>
      <c r="X52" s="3"/>
      <c r="Y52" s="3"/>
      <c r="Z52" s="3"/>
      <c r="AA52" s="3"/>
    </row>
    <row r="53" spans="1:27" ht="15" x14ac:dyDescent="0.25">
      <c r="W53" s="3"/>
      <c r="X53" s="3"/>
      <c r="Y53" s="3"/>
      <c r="Z53" s="3"/>
      <c r="AA53" s="3"/>
    </row>
    <row r="54" spans="1:27" ht="15" x14ac:dyDescent="0.25">
      <c r="W54" s="3"/>
      <c r="X54" s="3"/>
      <c r="Y54" s="3"/>
      <c r="Z54" s="3"/>
      <c r="AA54" s="3"/>
    </row>
    <row r="55" spans="1:27" ht="15" x14ac:dyDescent="0.25">
      <c r="W55" s="3"/>
      <c r="X55" s="3"/>
      <c r="Y55" s="3"/>
      <c r="Z55" s="3"/>
      <c r="AA55" s="3"/>
    </row>
    <row r="56" spans="1:27" ht="15" x14ac:dyDescent="0.25">
      <c r="W56" s="3"/>
      <c r="X56" s="3"/>
      <c r="Y56" s="3"/>
      <c r="Z56" s="3"/>
      <c r="AA56" s="3"/>
    </row>
    <row r="57" spans="1:27" ht="15" x14ac:dyDescent="0.25">
      <c r="A57" s="3" t="s">
        <v>139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5" x14ac:dyDescent="0.25">
      <c r="A58" s="3" t="s">
        <v>58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5" x14ac:dyDescent="0.25">
      <c r="A60" s="3"/>
      <c r="B60" s="3"/>
      <c r="C60" s="3"/>
      <c r="D60" s="3"/>
      <c r="E60" s="3"/>
      <c r="F60" s="3"/>
      <c r="G60" s="3"/>
      <c r="H60" s="3"/>
      <c r="I60" s="3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"/>
      <c r="X60" s="3"/>
      <c r="Y60" s="3"/>
      <c r="Z60" s="3"/>
      <c r="AA60" s="3"/>
    </row>
    <row r="61" spans="1:27" ht="15" x14ac:dyDescent="0.25">
      <c r="A61" s="3" t="s">
        <v>90</v>
      </c>
      <c r="B61" s="3"/>
      <c r="C61" s="3"/>
      <c r="D61" s="3"/>
      <c r="E61" s="3"/>
      <c r="F61" s="3"/>
      <c r="G61" s="3"/>
      <c r="H61" s="3"/>
      <c r="I61" s="3"/>
      <c r="J61" s="53" t="s">
        <v>132</v>
      </c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3"/>
      <c r="X61" s="3"/>
      <c r="Y61" s="3"/>
      <c r="Z61" s="3"/>
      <c r="AA61" s="3"/>
    </row>
    <row r="62" spans="1:27" ht="15" x14ac:dyDescent="0.25">
      <c r="A62" s="3"/>
      <c r="B62" s="3"/>
      <c r="C62" s="3"/>
      <c r="D62" s="3"/>
      <c r="E62" s="3"/>
      <c r="F62" s="3"/>
      <c r="G62" s="3"/>
      <c r="H62" s="3"/>
      <c r="I62" s="3"/>
      <c r="J62" s="4" t="s">
        <v>9</v>
      </c>
      <c r="K62" s="4" t="s">
        <v>10</v>
      </c>
      <c r="L62" s="4" t="s">
        <v>11</v>
      </c>
      <c r="M62" s="4" t="s">
        <v>12</v>
      </c>
      <c r="N62" s="4" t="s">
        <v>13</v>
      </c>
      <c r="O62" s="4" t="s">
        <v>14</v>
      </c>
      <c r="P62" s="4" t="s">
        <v>15</v>
      </c>
      <c r="Q62" s="4" t="s">
        <v>16</v>
      </c>
      <c r="R62" s="4" t="s">
        <v>17</v>
      </c>
      <c r="S62" s="4" t="s">
        <v>18</v>
      </c>
      <c r="T62" s="4" t="s">
        <v>19</v>
      </c>
      <c r="U62" s="4" t="s">
        <v>20</v>
      </c>
      <c r="V62" s="5"/>
      <c r="W62" s="3"/>
      <c r="X62" s="3"/>
      <c r="Y62" s="3"/>
      <c r="Z62" s="3"/>
      <c r="AA62" s="3"/>
    </row>
    <row r="63" spans="1:27" ht="15" x14ac:dyDescent="0.25">
      <c r="A63" s="3"/>
      <c r="B63" s="21" t="s">
        <v>59</v>
      </c>
      <c r="C63" s="21">
        <v>0</v>
      </c>
      <c r="D63" s="3"/>
      <c r="E63" s="3"/>
      <c r="F63" s="3"/>
      <c r="G63" s="3"/>
      <c r="H63" s="3"/>
      <c r="I63" s="3"/>
      <c r="J63" s="34">
        <v>1.0000000000000001E+50</v>
      </c>
      <c r="K63" s="6">
        <v>-8.6293968498685219E-9</v>
      </c>
      <c r="L63" s="6">
        <v>5.3504683322769253E-11</v>
      </c>
      <c r="M63" s="7">
        <v>-70726666.666666672</v>
      </c>
      <c r="N63" s="7">
        <v>8.6293968498685219E-9</v>
      </c>
      <c r="O63" s="7">
        <v>5.3504683322769253E-11</v>
      </c>
      <c r="P63" s="8">
        <v>0</v>
      </c>
      <c r="Q63" s="8">
        <v>0</v>
      </c>
      <c r="R63" s="8">
        <v>0</v>
      </c>
      <c r="S63" s="9">
        <v>0</v>
      </c>
      <c r="T63" s="9">
        <v>0</v>
      </c>
      <c r="U63" s="9">
        <v>0</v>
      </c>
      <c r="V63" s="10" t="s">
        <v>9</v>
      </c>
      <c r="W63" s="3"/>
      <c r="X63" s="3"/>
      <c r="Y63" s="3"/>
      <c r="Z63" s="3"/>
      <c r="AA63" s="3"/>
    </row>
    <row r="64" spans="1:27" ht="15" x14ac:dyDescent="0.25">
      <c r="A64" s="3"/>
      <c r="B64" s="21" t="s">
        <v>60</v>
      </c>
      <c r="C64" s="21">
        <v>0</v>
      </c>
      <c r="D64" s="3"/>
      <c r="E64" s="3"/>
      <c r="F64" s="3"/>
      <c r="G64" s="3"/>
      <c r="H64" s="3"/>
      <c r="I64" s="3"/>
      <c r="J64" s="6">
        <v>-8.6293968498685219E-9</v>
      </c>
      <c r="K64" s="34">
        <v>1.0000000000000001E+50</v>
      </c>
      <c r="L64" s="6">
        <v>436720</v>
      </c>
      <c r="M64" s="7">
        <v>8.6293968498685219E-9</v>
      </c>
      <c r="N64" s="7">
        <v>-291146.66666666669</v>
      </c>
      <c r="O64" s="7">
        <v>436720</v>
      </c>
      <c r="P64" s="8">
        <v>0</v>
      </c>
      <c r="Q64" s="8">
        <v>0</v>
      </c>
      <c r="R64" s="8">
        <v>0</v>
      </c>
      <c r="S64" s="9">
        <v>0</v>
      </c>
      <c r="T64" s="9">
        <v>0</v>
      </c>
      <c r="U64" s="9">
        <v>0</v>
      </c>
      <c r="V64" s="10" t="s">
        <v>10</v>
      </c>
      <c r="W64" s="3"/>
      <c r="X64" s="3"/>
      <c r="Y64" s="3"/>
      <c r="Z64" s="3"/>
      <c r="AA64" s="3"/>
    </row>
    <row r="65" spans="1:27" ht="15" x14ac:dyDescent="0.25">
      <c r="A65" s="3"/>
      <c r="B65" s="21" t="s">
        <v>61</v>
      </c>
      <c r="C65" s="21">
        <v>0</v>
      </c>
      <c r="D65" s="3"/>
      <c r="E65" s="3"/>
      <c r="F65" s="3"/>
      <c r="G65" s="3"/>
      <c r="H65" s="3"/>
      <c r="I65" s="3"/>
      <c r="J65" s="6">
        <v>5.3504683322769253E-11</v>
      </c>
      <c r="K65" s="6">
        <v>436720</v>
      </c>
      <c r="L65" s="34">
        <v>1.0000000000000001E+50</v>
      </c>
      <c r="M65" s="7">
        <v>-5.3504683322769253E-11</v>
      </c>
      <c r="N65" s="7">
        <v>-436720</v>
      </c>
      <c r="O65" s="7">
        <v>436720</v>
      </c>
      <c r="P65" s="8">
        <v>0</v>
      </c>
      <c r="Q65" s="8">
        <v>0</v>
      </c>
      <c r="R65" s="8">
        <v>0</v>
      </c>
      <c r="S65" s="9">
        <v>0</v>
      </c>
      <c r="T65" s="9">
        <v>0</v>
      </c>
      <c r="U65" s="9">
        <v>0</v>
      </c>
      <c r="V65" s="10" t="s">
        <v>11</v>
      </c>
      <c r="W65" s="3"/>
      <c r="X65" s="3"/>
      <c r="Y65" s="3"/>
      <c r="Z65" s="3"/>
      <c r="AA65" s="3"/>
    </row>
    <row r="66" spans="1:27" ht="15" x14ac:dyDescent="0.25">
      <c r="A66" s="3"/>
      <c r="B66" s="21" t="s">
        <v>62</v>
      </c>
      <c r="C66" s="21" t="s">
        <v>71</v>
      </c>
      <c r="D66" s="3"/>
      <c r="E66" s="3"/>
      <c r="F66" s="3"/>
      <c r="G66" s="3"/>
      <c r="H66" s="3"/>
      <c r="I66" s="3"/>
      <c r="J66" s="7">
        <v>-70726666.666666672</v>
      </c>
      <c r="K66" s="7">
        <v>8.6293968498685219E-9</v>
      </c>
      <c r="L66" s="7">
        <v>-5.3504683322769253E-11</v>
      </c>
      <c r="M66" s="6">
        <v>194571120.00000003</v>
      </c>
      <c r="N66" s="6">
        <v>30499474.824383434</v>
      </c>
      <c r="O66" s="6">
        <v>218359.99999999983</v>
      </c>
      <c r="P66" s="7">
        <v>-70726666.666666672</v>
      </c>
      <c r="Q66" s="9">
        <v>0</v>
      </c>
      <c r="R66" s="9">
        <v>0</v>
      </c>
      <c r="S66" s="6">
        <v>-53117786.666666687</v>
      </c>
      <c r="T66" s="6">
        <v>-30499474.824383441</v>
      </c>
      <c r="U66" s="6">
        <v>218359.99999999988</v>
      </c>
      <c r="V66" s="10" t="s">
        <v>12</v>
      </c>
      <c r="W66" s="3"/>
      <c r="X66" s="3"/>
      <c r="Y66" s="3"/>
      <c r="Z66" s="3"/>
      <c r="AA66" s="3"/>
    </row>
    <row r="67" spans="1:27" ht="18.75" x14ac:dyDescent="0.35">
      <c r="A67" s="3"/>
      <c r="B67" s="21" t="s">
        <v>63</v>
      </c>
      <c r="C67" s="21" t="s">
        <v>71</v>
      </c>
      <c r="D67" s="3" t="s">
        <v>72</v>
      </c>
      <c r="E67" s="1" t="s">
        <v>116</v>
      </c>
      <c r="F67" s="3"/>
      <c r="G67" s="3"/>
      <c r="H67" s="3"/>
      <c r="I67" s="3"/>
      <c r="J67" s="7">
        <v>8.6293968498685219E-9</v>
      </c>
      <c r="K67" s="7">
        <v>-291146.66666666669</v>
      </c>
      <c r="L67" s="7">
        <v>-436720</v>
      </c>
      <c r="M67" s="6">
        <v>30499474.824383434</v>
      </c>
      <c r="N67" s="6">
        <v>18482319.999999978</v>
      </c>
      <c r="O67" s="6">
        <v>-378210.61434074014</v>
      </c>
      <c r="P67" s="9">
        <v>0</v>
      </c>
      <c r="Q67" s="7">
        <v>-291146.66666666669</v>
      </c>
      <c r="R67" s="7">
        <v>436720</v>
      </c>
      <c r="S67" s="6">
        <v>-30499474.824383441</v>
      </c>
      <c r="T67" s="6">
        <v>-17900026.666666646</v>
      </c>
      <c r="U67" s="6">
        <v>-378210.61434074014</v>
      </c>
      <c r="V67" s="10" t="s">
        <v>13</v>
      </c>
      <c r="W67" s="3"/>
      <c r="X67" s="3"/>
      <c r="Y67" s="3"/>
      <c r="Z67" s="3"/>
      <c r="AA67" s="3"/>
    </row>
    <row r="68" spans="1:27" ht="15" x14ac:dyDescent="0.25">
      <c r="A68" s="3"/>
      <c r="B68" s="21" t="s">
        <v>64</v>
      </c>
      <c r="C68" s="21" t="s">
        <v>71</v>
      </c>
      <c r="D68" s="3"/>
      <c r="E68" s="3"/>
      <c r="F68" s="3"/>
      <c r="G68" s="3"/>
      <c r="H68" s="3"/>
      <c r="I68" s="3"/>
      <c r="J68" s="7">
        <v>5.3504683322769253E-11</v>
      </c>
      <c r="K68" s="7">
        <v>436720</v>
      </c>
      <c r="L68" s="7">
        <v>436720</v>
      </c>
      <c r="M68" s="6">
        <v>218359.99999999983</v>
      </c>
      <c r="N68" s="6">
        <v>-378210.61434074014</v>
      </c>
      <c r="O68" s="6">
        <v>2620320</v>
      </c>
      <c r="P68" s="9">
        <v>0</v>
      </c>
      <c r="Q68" s="7">
        <v>-436720</v>
      </c>
      <c r="R68" s="7">
        <v>436720</v>
      </c>
      <c r="S68" s="6">
        <v>-218359.99999999988</v>
      </c>
      <c r="T68" s="6">
        <v>378210.61434074014</v>
      </c>
      <c r="U68" s="6">
        <v>436720</v>
      </c>
      <c r="V68" s="10" t="s">
        <v>14</v>
      </c>
      <c r="W68" s="3"/>
      <c r="X68" s="3"/>
      <c r="Y68" s="3"/>
      <c r="Z68" s="3"/>
      <c r="AA68" s="3"/>
    </row>
    <row r="69" spans="1:27" ht="15" x14ac:dyDescent="0.25">
      <c r="A69" s="3"/>
      <c r="B69" s="21" t="s">
        <v>65</v>
      </c>
      <c r="C69" s="23" t="s">
        <v>71</v>
      </c>
      <c r="D69" s="3"/>
      <c r="E69" s="3"/>
      <c r="F69" s="3"/>
      <c r="G69" s="3"/>
      <c r="H69" s="3"/>
      <c r="I69" s="3"/>
      <c r="J69" s="8">
        <v>0</v>
      </c>
      <c r="K69" s="8">
        <v>0</v>
      </c>
      <c r="L69" s="8">
        <v>0</v>
      </c>
      <c r="M69" s="7">
        <v>-70726666.666666672</v>
      </c>
      <c r="N69" s="11">
        <v>0</v>
      </c>
      <c r="O69" s="11">
        <v>0</v>
      </c>
      <c r="P69" s="6">
        <v>70726666.666666672</v>
      </c>
      <c r="Q69" s="8">
        <v>0</v>
      </c>
      <c r="R69" s="8">
        <v>0</v>
      </c>
      <c r="S69" s="9">
        <v>0</v>
      </c>
      <c r="T69" s="9">
        <v>0</v>
      </c>
      <c r="U69" s="9">
        <v>0</v>
      </c>
      <c r="V69" s="10" t="s">
        <v>15</v>
      </c>
      <c r="W69" s="3"/>
      <c r="X69" s="3"/>
      <c r="Y69" s="3"/>
      <c r="Z69" s="3"/>
      <c r="AA69" s="3"/>
    </row>
    <row r="70" spans="1:27" ht="15" x14ac:dyDescent="0.25">
      <c r="A70" s="3"/>
      <c r="B70" s="21" t="s">
        <v>66</v>
      </c>
      <c r="C70" s="21" t="s">
        <v>71</v>
      </c>
      <c r="D70" s="3"/>
      <c r="E70" s="3"/>
      <c r="F70" s="3"/>
      <c r="G70" s="3"/>
      <c r="H70" s="3"/>
      <c r="I70" s="3"/>
      <c r="J70" s="8">
        <v>0</v>
      </c>
      <c r="K70" s="8">
        <v>0</v>
      </c>
      <c r="L70" s="8">
        <v>0</v>
      </c>
      <c r="M70" s="11">
        <v>0</v>
      </c>
      <c r="N70" s="7">
        <v>-291146.66666666669</v>
      </c>
      <c r="O70" s="7">
        <v>-436720</v>
      </c>
      <c r="P70" s="8">
        <v>0</v>
      </c>
      <c r="Q70" s="6">
        <v>291146.66666666669</v>
      </c>
      <c r="R70" s="6">
        <v>-436720</v>
      </c>
      <c r="S70" s="9">
        <v>0</v>
      </c>
      <c r="T70" s="9">
        <v>0</v>
      </c>
      <c r="U70" s="9">
        <v>0</v>
      </c>
      <c r="V70" s="10" t="s">
        <v>16</v>
      </c>
      <c r="W70" s="3"/>
      <c r="X70" s="3"/>
      <c r="Y70" s="3"/>
      <c r="Z70" s="3"/>
      <c r="AA70" s="3"/>
    </row>
    <row r="71" spans="1:27" ht="15" x14ac:dyDescent="0.25">
      <c r="A71" s="3"/>
      <c r="B71" s="21" t="s">
        <v>67</v>
      </c>
      <c r="C71" s="21" t="s">
        <v>71</v>
      </c>
      <c r="D71" s="3"/>
      <c r="E71" s="3"/>
      <c r="F71" s="3"/>
      <c r="G71" s="3"/>
      <c r="H71" s="3"/>
      <c r="I71" s="3"/>
      <c r="J71" s="8">
        <v>0</v>
      </c>
      <c r="K71" s="8">
        <v>0</v>
      </c>
      <c r="L71" s="8">
        <v>0</v>
      </c>
      <c r="M71" s="11">
        <v>0</v>
      </c>
      <c r="N71" s="7">
        <v>436720</v>
      </c>
      <c r="O71" s="7">
        <v>436720</v>
      </c>
      <c r="P71" s="8">
        <v>0</v>
      </c>
      <c r="Q71" s="6">
        <v>-436720</v>
      </c>
      <c r="R71" s="6">
        <v>873440</v>
      </c>
      <c r="S71" s="9">
        <v>0</v>
      </c>
      <c r="T71" s="9">
        <v>0</v>
      </c>
      <c r="U71" s="9">
        <v>0</v>
      </c>
      <c r="V71" s="10" t="s">
        <v>17</v>
      </c>
      <c r="W71" s="3"/>
      <c r="X71" s="3"/>
      <c r="Y71" s="3"/>
      <c r="Z71" s="3"/>
      <c r="AA71" s="3"/>
    </row>
    <row r="72" spans="1:27" ht="15" x14ac:dyDescent="0.25">
      <c r="A72" s="3"/>
      <c r="B72" s="21" t="s">
        <v>68</v>
      </c>
      <c r="C72" s="21">
        <v>0</v>
      </c>
      <c r="D72" s="3"/>
      <c r="E72" s="3"/>
      <c r="F72" s="3"/>
      <c r="G72" s="3"/>
      <c r="H72" s="3"/>
      <c r="I72" s="3"/>
      <c r="J72" s="9">
        <v>0</v>
      </c>
      <c r="K72" s="9">
        <v>0</v>
      </c>
      <c r="L72" s="9">
        <v>0</v>
      </c>
      <c r="M72" s="6">
        <v>-53117786.666666687</v>
      </c>
      <c r="N72" s="6">
        <v>-30499474.824383441</v>
      </c>
      <c r="O72" s="6">
        <v>-218359.99999999988</v>
      </c>
      <c r="P72" s="9">
        <v>0</v>
      </c>
      <c r="Q72" s="9">
        <v>0</v>
      </c>
      <c r="R72" s="9">
        <v>0</v>
      </c>
      <c r="S72" s="34">
        <v>1.0000000000000001E+50</v>
      </c>
      <c r="T72" s="6">
        <v>30499474.824383441</v>
      </c>
      <c r="U72" s="6">
        <v>-218359.99999999988</v>
      </c>
      <c r="V72" s="10" t="s">
        <v>18</v>
      </c>
      <c r="W72" s="3"/>
      <c r="X72" s="3"/>
      <c r="Y72" s="3"/>
      <c r="Z72" s="3"/>
      <c r="AA72" s="3"/>
    </row>
    <row r="73" spans="1:27" ht="15" x14ac:dyDescent="0.25">
      <c r="A73" s="3"/>
      <c r="B73" s="21" t="s">
        <v>69</v>
      </c>
      <c r="C73" s="21">
        <v>0</v>
      </c>
      <c r="D73" s="3"/>
      <c r="E73" s="3"/>
      <c r="F73" s="3"/>
      <c r="G73" s="3"/>
      <c r="H73" s="3"/>
      <c r="I73" s="3"/>
      <c r="J73" s="9">
        <v>0</v>
      </c>
      <c r="K73" s="9">
        <v>0</v>
      </c>
      <c r="L73" s="9">
        <v>0</v>
      </c>
      <c r="M73" s="6">
        <v>-30499474.824383441</v>
      </c>
      <c r="N73" s="6">
        <v>-17900026.666666646</v>
      </c>
      <c r="O73" s="6">
        <v>378210.61434074014</v>
      </c>
      <c r="P73" s="9">
        <v>0</v>
      </c>
      <c r="Q73" s="9">
        <v>0</v>
      </c>
      <c r="R73" s="9">
        <v>0</v>
      </c>
      <c r="S73" s="6">
        <v>30499474.824383441</v>
      </c>
      <c r="T73" s="34">
        <v>1.0000000000000001E+50</v>
      </c>
      <c r="U73" s="6">
        <v>378210.61434074014</v>
      </c>
      <c r="V73" s="10" t="s">
        <v>19</v>
      </c>
      <c r="W73" s="3"/>
      <c r="X73" s="3"/>
      <c r="Y73" s="3"/>
      <c r="Z73" s="3"/>
      <c r="AA73" s="3"/>
    </row>
    <row r="74" spans="1:27" ht="15" x14ac:dyDescent="0.25">
      <c r="A74" s="3"/>
      <c r="B74" s="21" t="s">
        <v>70</v>
      </c>
      <c r="C74" s="21" t="s">
        <v>71</v>
      </c>
      <c r="D74" s="3"/>
      <c r="E74" s="3"/>
      <c r="F74" s="3"/>
      <c r="G74" s="3"/>
      <c r="H74" s="3"/>
      <c r="I74" s="3"/>
      <c r="J74" s="9">
        <v>0</v>
      </c>
      <c r="K74" s="9">
        <v>0</v>
      </c>
      <c r="L74" s="9">
        <v>0</v>
      </c>
      <c r="M74" s="6">
        <v>218359.99999999988</v>
      </c>
      <c r="N74" s="6">
        <v>-378210.61434074014</v>
      </c>
      <c r="O74" s="6">
        <v>436720</v>
      </c>
      <c r="P74" s="9">
        <v>0</v>
      </c>
      <c r="Q74" s="9">
        <v>0</v>
      </c>
      <c r="R74" s="9">
        <v>0</v>
      </c>
      <c r="S74" s="6">
        <v>-218359.99999999988</v>
      </c>
      <c r="T74" s="6">
        <v>378210.61434074014</v>
      </c>
      <c r="U74" s="6">
        <v>873440</v>
      </c>
      <c r="V74" s="10" t="s">
        <v>20</v>
      </c>
      <c r="W74" s="3"/>
      <c r="X74" s="3"/>
      <c r="Y74" s="3"/>
      <c r="Z74" s="3"/>
      <c r="AA74" s="3"/>
    </row>
    <row r="75" spans="1:27" ht="15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5" x14ac:dyDescent="0.25">
      <c r="A76" s="3"/>
      <c r="B76" s="3"/>
      <c r="C76" s="3"/>
      <c r="D76" s="3"/>
      <c r="E76" s="3"/>
      <c r="F76" s="3"/>
      <c r="G76" s="3"/>
      <c r="H76" s="3"/>
      <c r="I76" s="3"/>
      <c r="J76" s="55" t="s">
        <v>133</v>
      </c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3"/>
      <c r="X76" s="3"/>
      <c r="Y76" s="3"/>
      <c r="Z76" s="3"/>
      <c r="AA76" s="3"/>
    </row>
    <row r="77" spans="1:27" ht="18" x14ac:dyDescent="0.35">
      <c r="A77" s="3" t="s">
        <v>73</v>
      </c>
      <c r="B77" s="3"/>
      <c r="C77" s="3"/>
      <c r="D77" s="1" t="s">
        <v>123</v>
      </c>
      <c r="E77" s="3"/>
      <c r="F77" s="3" t="s">
        <v>89</v>
      </c>
      <c r="G77" s="3"/>
      <c r="H77" s="3"/>
      <c r="I77" s="3"/>
      <c r="J77" s="4" t="s">
        <v>9</v>
      </c>
      <c r="K77" s="4" t="s">
        <v>10</v>
      </c>
      <c r="L77" s="4" t="s">
        <v>11</v>
      </c>
      <c r="M77" s="4" t="s">
        <v>12</v>
      </c>
      <c r="N77" s="4" t="s">
        <v>13</v>
      </c>
      <c r="O77" s="4" t="s">
        <v>14</v>
      </c>
      <c r="P77" s="4" t="s">
        <v>15</v>
      </c>
      <c r="Q77" s="4" t="s">
        <v>16</v>
      </c>
      <c r="R77" s="4" t="s">
        <v>17</v>
      </c>
      <c r="S77" s="4" t="s">
        <v>18</v>
      </c>
      <c r="T77" s="4" t="s">
        <v>19</v>
      </c>
      <c r="U77" s="4" t="s">
        <v>20</v>
      </c>
      <c r="V77" s="5"/>
      <c r="W77" s="3"/>
      <c r="X77" s="3"/>
      <c r="Y77" s="3"/>
      <c r="Z77" s="3"/>
      <c r="AA77" s="3"/>
    </row>
    <row r="78" spans="1:27" ht="15" x14ac:dyDescent="0.25">
      <c r="A78" s="3"/>
      <c r="B78" s="3"/>
      <c r="C78" s="3"/>
      <c r="D78" s="3"/>
      <c r="E78" s="3"/>
      <c r="F78" s="3"/>
      <c r="G78" s="3"/>
      <c r="H78" s="3"/>
      <c r="I78" s="3"/>
      <c r="J78" s="34">
        <f t="array" ref="J78:U89">MINVERSE(J63:U74)</f>
        <v>9.9999999999999989E-51</v>
      </c>
      <c r="K78" s="6">
        <v>-1.6195519606146081E-95</v>
      </c>
      <c r="L78" s="6">
        <v>-4.1211276443136862E-95</v>
      </c>
      <c r="M78" s="7">
        <v>9.9672901198567892E-51</v>
      </c>
      <c r="N78" s="7">
        <v>-1.7184298981263157E-50</v>
      </c>
      <c r="O78" s="7">
        <v>-7.7477546409222294E-51</v>
      </c>
      <c r="P78" s="8">
        <v>9.9672901198567915E-51</v>
      </c>
      <c r="Q78" s="8">
        <v>-4.0427562904029847E-50</v>
      </c>
      <c r="R78" s="8">
        <v>-7.7477546409222353E-51</v>
      </c>
      <c r="S78" s="9">
        <v>3.5452151511684267E-66</v>
      </c>
      <c r="T78" s="9">
        <v>-5.7315861166382515E-109</v>
      </c>
      <c r="U78" s="9">
        <v>-6.0589649415035546E-51</v>
      </c>
      <c r="V78" s="10" t="s">
        <v>9</v>
      </c>
      <c r="W78" s="3"/>
      <c r="X78" s="3"/>
      <c r="Y78" s="3"/>
      <c r="Z78" s="3"/>
      <c r="AA78" s="3"/>
    </row>
    <row r="79" spans="1:27" ht="18" x14ac:dyDescent="0.35">
      <c r="A79" s="1" t="s">
        <v>124</v>
      </c>
      <c r="B79" s="3"/>
      <c r="C79" s="3"/>
      <c r="D79" s="3"/>
      <c r="E79" s="3"/>
      <c r="F79" s="3"/>
      <c r="G79" s="3"/>
      <c r="H79" s="3"/>
      <c r="I79" s="3"/>
      <c r="J79" s="6">
        <v>-1.6195519606146034E-95</v>
      </c>
      <c r="K79" s="34">
        <v>9.9999999999999989E-51</v>
      </c>
      <c r="L79" s="6">
        <v>-3.0936569287073477E-95</v>
      </c>
      <c r="M79" s="7">
        <v>-2.2898745790574371E-53</v>
      </c>
      <c r="N79" s="7">
        <v>1.026934525327858E-52</v>
      </c>
      <c r="O79" s="7">
        <v>-2.8134612261919156E-51</v>
      </c>
      <c r="P79" s="8">
        <v>-2.2898745790574399E-53</v>
      </c>
      <c r="Q79" s="8">
        <v>-8.3376902260429604E-51</v>
      </c>
      <c r="R79" s="8">
        <v>-2.8134612261919168E-51</v>
      </c>
      <c r="S79" s="9">
        <v>5.6870609989040586E-67</v>
      </c>
      <c r="T79" s="9">
        <v>1.6584674934649994E-95</v>
      </c>
      <c r="U79" s="9">
        <v>1.4569228688914629E-51</v>
      </c>
      <c r="V79" s="10" t="s">
        <v>10</v>
      </c>
      <c r="W79" s="3"/>
      <c r="X79" s="3"/>
      <c r="Y79" s="3"/>
      <c r="Z79" s="3"/>
      <c r="AA79" s="3"/>
    </row>
    <row r="80" spans="1:27" ht="15" x14ac:dyDescent="0.25">
      <c r="A80" s="3"/>
      <c r="B80" s="3"/>
      <c r="C80" s="3"/>
      <c r="D80" s="3"/>
      <c r="E80" s="3"/>
      <c r="F80" s="3"/>
      <c r="G80" s="3"/>
      <c r="H80" s="3"/>
      <c r="I80" s="3"/>
      <c r="J80" s="6">
        <v>-4.1211276443136849E-95</v>
      </c>
      <c r="K80" s="6">
        <v>-3.0936569287073477E-95</v>
      </c>
      <c r="L80" s="34">
        <v>9.9999999999999989E-51</v>
      </c>
      <c r="M80" s="7">
        <v>-5.8268370878221569E-53</v>
      </c>
      <c r="N80" s="7">
        <v>2.4558858314963664E-52</v>
      </c>
      <c r="O80" s="7">
        <v>-2.7524289566249427E-51</v>
      </c>
      <c r="P80" s="8">
        <v>-5.8268370878221607E-53</v>
      </c>
      <c r="Q80" s="8">
        <v>-8.0116982867251901E-51</v>
      </c>
      <c r="R80" s="8">
        <v>-2.7524289566249433E-51</v>
      </c>
      <c r="S80" s="9">
        <v>5.3924983882652725E-67</v>
      </c>
      <c r="T80" s="9">
        <v>3.1112247625192335E-95</v>
      </c>
      <c r="U80" s="9">
        <v>1.4971245469755324E-51</v>
      </c>
      <c r="V80" s="10" t="s">
        <v>11</v>
      </c>
      <c r="W80" s="3"/>
      <c r="X80" s="3"/>
      <c r="Y80" s="3"/>
      <c r="Z80" s="3"/>
      <c r="AA80" s="3"/>
    </row>
    <row r="81" spans="1:27" ht="15" x14ac:dyDescent="0.25">
      <c r="A81" s="55" t="s">
        <v>74</v>
      </c>
      <c r="B81" s="55"/>
      <c r="C81" s="55"/>
      <c r="D81" s="3"/>
      <c r="E81" s="3"/>
      <c r="F81" s="3"/>
      <c r="G81" s="3"/>
      <c r="H81" s="3"/>
      <c r="I81" s="3"/>
      <c r="J81" s="7">
        <v>9.967290119856788E-51</v>
      </c>
      <c r="K81" s="7">
        <v>-2.2898745790574417E-53</v>
      </c>
      <c r="L81" s="7">
        <v>-5.826837087822156E-53</v>
      </c>
      <c r="M81" s="6">
        <v>1.4092690338189443E-8</v>
      </c>
      <c r="N81" s="6">
        <v>-2.4296774881604977E-8</v>
      </c>
      <c r="O81" s="6">
        <v>-1.0954502744258025E-8</v>
      </c>
      <c r="P81" s="9">
        <v>1.4092690338189446E-8</v>
      </c>
      <c r="Q81" s="9">
        <v>-5.7160283114379059E-8</v>
      </c>
      <c r="R81" s="9">
        <v>-1.0954502744258034E-8</v>
      </c>
      <c r="S81" s="6">
        <v>5.0125579477355428E-24</v>
      </c>
      <c r="T81" s="6">
        <v>4.0938550159254159E-67</v>
      </c>
      <c r="U81" s="6">
        <v>-8.5667333511691289E-9</v>
      </c>
      <c r="V81" s="10" t="s">
        <v>12</v>
      </c>
      <c r="W81" s="3"/>
      <c r="X81" s="3"/>
      <c r="Y81" s="3"/>
      <c r="Z81" s="3"/>
      <c r="AA81" s="3"/>
    </row>
    <row r="82" spans="1:27" ht="15" x14ac:dyDescent="0.25">
      <c r="A82" s="10" t="s">
        <v>75</v>
      </c>
      <c r="B82" s="15">
        <f t="array" ref="B82:B93">MMULT(Rascunho!B3:M14,'Ex. 3'!F19:F30)</f>
        <v>-23077.363579931232</v>
      </c>
      <c r="C82" s="10" t="s">
        <v>87</v>
      </c>
      <c r="D82" s="3"/>
      <c r="E82" s="3"/>
      <c r="F82" s="3"/>
      <c r="G82" s="3"/>
      <c r="H82" s="3"/>
      <c r="I82" s="3"/>
      <c r="J82" s="7">
        <v>-1.7184298981263157E-50</v>
      </c>
      <c r="K82" s="7">
        <v>1.0269345253278523E-52</v>
      </c>
      <c r="L82" s="7">
        <v>2.4558858314963586E-52</v>
      </c>
      <c r="M82" s="6">
        <v>-2.4296774881604974E-8</v>
      </c>
      <c r="N82" s="6">
        <v>9.8160238104634288E-8</v>
      </c>
      <c r="O82" s="6">
        <v>4.1925446212887626E-8</v>
      </c>
      <c r="P82" s="9">
        <v>-2.4296774881604984E-8</v>
      </c>
      <c r="Q82" s="7">
        <v>2.2393657674329719E-7</v>
      </c>
      <c r="R82" s="7">
        <v>4.1925446212887666E-8</v>
      </c>
      <c r="S82" s="6">
        <v>-2.023465451356406E-23</v>
      </c>
      <c r="T82" s="6">
        <v>9.9795562538072533E-51</v>
      </c>
      <c r="U82" s="6">
        <v>2.7616100534028726E-8</v>
      </c>
      <c r="V82" s="10" t="s">
        <v>13</v>
      </c>
      <c r="W82" s="3"/>
      <c r="X82" s="3"/>
      <c r="Y82" s="3"/>
      <c r="Z82" s="3"/>
      <c r="AA82" s="3"/>
    </row>
    <row r="83" spans="1:27" ht="15" x14ac:dyDescent="0.25">
      <c r="A83" s="10" t="s">
        <v>77</v>
      </c>
      <c r="B83" s="15">
        <v>-2013.5138404455411</v>
      </c>
      <c r="C83" s="10" t="s">
        <v>87</v>
      </c>
      <c r="D83" s="3"/>
      <c r="E83" s="3"/>
      <c r="F83" s="3"/>
      <c r="G83" s="3"/>
      <c r="H83" s="3"/>
      <c r="I83" s="3"/>
      <c r="J83" s="7">
        <v>-7.7477546409222401E-51</v>
      </c>
      <c r="K83" s="7">
        <v>-2.8134612261919162E-51</v>
      </c>
      <c r="L83" s="7">
        <v>-2.7524289566249433E-51</v>
      </c>
      <c r="M83" s="6">
        <v>-1.0954502744258032E-8</v>
      </c>
      <c r="N83" s="6">
        <v>4.1925446212887474E-8</v>
      </c>
      <c r="O83" s="6">
        <v>6.721757110564813E-7</v>
      </c>
      <c r="P83" s="9">
        <v>-1.0954502744258032E-8</v>
      </c>
      <c r="Q83" s="7">
        <v>2.0584525793823315E-6</v>
      </c>
      <c r="R83" s="7">
        <v>6.7217571105648162E-7</v>
      </c>
      <c r="S83" s="6">
        <v>-1.4371190282518874E-22</v>
      </c>
      <c r="T83" s="6">
        <v>2.8554841652396725E-51</v>
      </c>
      <c r="U83" s="6">
        <v>-3.1519497909949679E-7</v>
      </c>
      <c r="V83" s="10" t="s">
        <v>14</v>
      </c>
      <c r="W83" s="3"/>
      <c r="X83" s="3"/>
      <c r="Y83" s="3"/>
      <c r="Z83" s="3"/>
      <c r="AA83" s="3"/>
    </row>
    <row r="84" spans="1:27" ht="15" x14ac:dyDescent="0.25">
      <c r="A84" s="10" t="s">
        <v>78</v>
      </c>
      <c r="B84" s="15">
        <v>-1826.1322280152754</v>
      </c>
      <c r="C84" s="10" t="s">
        <v>88</v>
      </c>
      <c r="D84" s="3"/>
      <c r="E84" s="3"/>
      <c r="F84" s="3"/>
      <c r="G84" s="3"/>
      <c r="H84" s="3"/>
      <c r="I84" s="3"/>
      <c r="J84" s="8">
        <v>9.9672901198567892E-51</v>
      </c>
      <c r="K84" s="8">
        <v>-2.2898745790574422E-53</v>
      </c>
      <c r="L84" s="8">
        <v>-5.8268370878221569E-53</v>
      </c>
      <c r="M84" s="7">
        <v>1.4092690338189443E-8</v>
      </c>
      <c r="N84" s="11">
        <v>-2.4296774881604977E-8</v>
      </c>
      <c r="O84" s="11">
        <v>-1.0954502744258025E-8</v>
      </c>
      <c r="P84" s="6">
        <v>2.823162897519576E-8</v>
      </c>
      <c r="Q84" s="8">
        <v>-5.7160283114379059E-8</v>
      </c>
      <c r="R84" s="8">
        <v>-1.0954502744258034E-8</v>
      </c>
      <c r="S84" s="9">
        <v>4.7092125655699913E-24</v>
      </c>
      <c r="T84" s="9">
        <v>5.2671650934987935E-67</v>
      </c>
      <c r="U84" s="9">
        <v>-8.5667333511691305E-9</v>
      </c>
      <c r="V84" s="10" t="s">
        <v>15</v>
      </c>
      <c r="W84" s="3"/>
      <c r="X84" s="3"/>
      <c r="Y84" s="3"/>
      <c r="Z84" s="3"/>
      <c r="AA84" s="3"/>
    </row>
    <row r="85" spans="1:27" ht="15" x14ac:dyDescent="0.25">
      <c r="A85" s="10" t="s">
        <v>76</v>
      </c>
      <c r="B85" s="15">
        <v>119.41929005425311</v>
      </c>
      <c r="C85" s="10" t="s">
        <v>87</v>
      </c>
      <c r="D85" s="3"/>
      <c r="E85" s="3"/>
      <c r="F85" s="3"/>
      <c r="G85" s="3"/>
      <c r="H85" s="3"/>
      <c r="I85" s="3"/>
      <c r="J85" s="8">
        <v>-4.0427562904029904E-50</v>
      </c>
      <c r="K85" s="8">
        <v>-8.3376902260429628E-51</v>
      </c>
      <c r="L85" s="8">
        <v>-8.0116982867251972E-51</v>
      </c>
      <c r="M85" s="11">
        <v>-5.7160283114379092E-8</v>
      </c>
      <c r="N85" s="7">
        <v>2.2393657674329568E-7</v>
      </c>
      <c r="O85" s="7">
        <v>2.0584525793823298E-6</v>
      </c>
      <c r="P85" s="8">
        <v>-5.7160283114379085E-8</v>
      </c>
      <c r="Q85" s="6">
        <v>2.0138074311226615E-5</v>
      </c>
      <c r="R85" s="6">
        <v>8.9278425775504969E-6</v>
      </c>
      <c r="S85" s="9">
        <v>-1.2131979825041359E-21</v>
      </c>
      <c r="T85" s="9">
        <v>2.146617917093203E-50</v>
      </c>
      <c r="U85" s="9">
        <v>-9.1796883676446118E-7</v>
      </c>
      <c r="V85" s="10" t="s">
        <v>16</v>
      </c>
      <c r="W85" s="3"/>
      <c r="X85" s="3"/>
      <c r="Y85" s="3"/>
      <c r="Z85" s="3"/>
      <c r="AA85" s="3"/>
    </row>
    <row r="86" spans="1:27" ht="15" x14ac:dyDescent="0.25">
      <c r="A86" s="10" t="s">
        <v>79</v>
      </c>
      <c r="B86" s="15">
        <v>-6290.1736111111131</v>
      </c>
      <c r="C86" s="10" t="s">
        <v>87</v>
      </c>
      <c r="D86" s="3"/>
      <c r="E86" s="3"/>
      <c r="F86" s="3"/>
      <c r="G86" s="3"/>
      <c r="H86" s="3"/>
      <c r="I86" s="3"/>
      <c r="J86" s="8">
        <v>-7.7477546409222531E-51</v>
      </c>
      <c r="K86" s="8">
        <v>-2.8134612261919162E-51</v>
      </c>
      <c r="L86" s="8">
        <v>-2.752428956624945E-51</v>
      </c>
      <c r="M86" s="11">
        <v>-1.095450274425804E-8</v>
      </c>
      <c r="N86" s="7">
        <v>4.1925446212887037E-8</v>
      </c>
      <c r="O86" s="7">
        <v>6.7217571105648067E-7</v>
      </c>
      <c r="P86" s="8">
        <v>-1.095450274425804E-8</v>
      </c>
      <c r="Q86" s="6">
        <v>8.9278425775504936E-6</v>
      </c>
      <c r="R86" s="6">
        <v>5.2517690431685908E-6</v>
      </c>
      <c r="S86" s="9">
        <v>-4.0830351874148486E-22</v>
      </c>
      <c r="T86" s="9">
        <v>4.3155693759425534E-51</v>
      </c>
      <c r="U86" s="9">
        <v>-3.1519497909949658E-7</v>
      </c>
      <c r="V86" s="10" t="s">
        <v>17</v>
      </c>
      <c r="W86" s="3"/>
      <c r="X86" s="3"/>
      <c r="Y86" s="3"/>
      <c r="Z86" s="3"/>
      <c r="AA86" s="3"/>
    </row>
    <row r="87" spans="1:27" ht="15" x14ac:dyDescent="0.25">
      <c r="A87" s="10" t="s">
        <v>80</v>
      </c>
      <c r="B87" s="15">
        <v>-606.35125771106641</v>
      </c>
      <c r="C87" s="10" t="s">
        <v>88</v>
      </c>
      <c r="D87" s="3"/>
      <c r="E87" s="3"/>
      <c r="F87" s="3"/>
      <c r="G87" s="3"/>
      <c r="H87" s="3"/>
      <c r="I87" s="3"/>
      <c r="J87" s="9">
        <v>2.3134607895954035E-95</v>
      </c>
      <c r="K87" s="9">
        <v>1.6195519606146077E-95</v>
      </c>
      <c r="L87" s="9">
        <v>4.1211276443136856E-95</v>
      </c>
      <c r="M87" s="6">
        <v>3.2709880143212028E-53</v>
      </c>
      <c r="N87" s="6">
        <v>1.718429898126315E-50</v>
      </c>
      <c r="O87" s="6">
        <v>7.747754640922227E-51</v>
      </c>
      <c r="P87" s="9">
        <v>3.2709880143212037E-53</v>
      </c>
      <c r="Q87" s="9">
        <v>4.0427562904029842E-50</v>
      </c>
      <c r="R87" s="9">
        <v>7.7477546409222341E-51</v>
      </c>
      <c r="S87" s="34">
        <v>9.9999999999999953E-51</v>
      </c>
      <c r="T87" s="6">
        <v>0</v>
      </c>
      <c r="U87" s="6">
        <v>6.0589649415035546E-51</v>
      </c>
      <c r="V87" s="10" t="s">
        <v>18</v>
      </c>
      <c r="W87" s="3"/>
      <c r="X87" s="3"/>
      <c r="Y87" s="3"/>
      <c r="Z87" s="3"/>
      <c r="AA87" s="3"/>
    </row>
    <row r="88" spans="1:27" ht="15" x14ac:dyDescent="0.25">
      <c r="A88" s="10" t="s">
        <v>81</v>
      </c>
      <c r="B88" s="15">
        <v>0</v>
      </c>
      <c r="C88" s="10" t="s">
        <v>87</v>
      </c>
      <c r="D88" s="3"/>
      <c r="E88" s="3"/>
      <c r="F88" s="3"/>
      <c r="G88" s="3"/>
      <c r="H88" s="3"/>
      <c r="I88" s="3"/>
      <c r="J88" s="9">
        <v>1.6195519606145202E-95</v>
      </c>
      <c r="K88" s="9">
        <v>1.6528730235707226E-95</v>
      </c>
      <c r="L88" s="9">
        <v>3.0936569287073483E-95</v>
      </c>
      <c r="M88" s="6">
        <v>2.2898745790573045E-53</v>
      </c>
      <c r="N88" s="6">
        <v>9.8973065474672166E-51</v>
      </c>
      <c r="O88" s="6">
        <v>2.8134612261919156E-51</v>
      </c>
      <c r="P88" s="9">
        <v>2.2898745790573035E-53</v>
      </c>
      <c r="Q88" s="9">
        <v>1.8337690226042966E-50</v>
      </c>
      <c r="R88" s="9">
        <v>2.8134612261919186E-51</v>
      </c>
      <c r="S88" s="6">
        <v>-1.9550171250323474E-66</v>
      </c>
      <c r="T88" s="34">
        <v>9.9999999999999989E-51</v>
      </c>
      <c r="U88" s="6">
        <v>-1.4569228688914611E-51</v>
      </c>
      <c r="V88" s="10" t="s">
        <v>19</v>
      </c>
    </row>
    <row r="89" spans="1:27" ht="15" x14ac:dyDescent="0.25">
      <c r="A89" s="10" t="s">
        <v>82</v>
      </c>
      <c r="B89" s="15">
        <v>-3000</v>
      </c>
      <c r="C89" s="10" t="s">
        <v>87</v>
      </c>
      <c r="D89" s="3"/>
      <c r="E89" s="3"/>
      <c r="F89" s="3"/>
      <c r="G89" s="3"/>
      <c r="H89" s="3"/>
      <c r="I89" s="3"/>
      <c r="J89" s="9">
        <v>-6.0589649415035522E-51</v>
      </c>
      <c r="K89" s="9">
        <v>1.4569228688914632E-51</v>
      </c>
      <c r="L89" s="9">
        <v>1.4971245469755327E-51</v>
      </c>
      <c r="M89" s="6">
        <v>-8.5667333511691272E-9</v>
      </c>
      <c r="N89" s="6">
        <v>2.7616100534028819E-8</v>
      </c>
      <c r="O89" s="6">
        <v>-3.1519497909949674E-7</v>
      </c>
      <c r="P89" s="9">
        <v>-8.5667333511691239E-9</v>
      </c>
      <c r="Q89" s="9">
        <v>-9.179688367644616E-7</v>
      </c>
      <c r="R89" s="9">
        <v>-3.1519497909949685E-7</v>
      </c>
      <c r="S89" s="6">
        <v>2.882927481769817E-23</v>
      </c>
      <c r="T89" s="6">
        <v>0</v>
      </c>
      <c r="U89" s="6">
        <v>1.3165956282235348E-6</v>
      </c>
      <c r="V89" s="10" t="s">
        <v>20</v>
      </c>
    </row>
    <row r="90" spans="1:27" ht="15" x14ac:dyDescent="0.25">
      <c r="A90" s="10" t="s">
        <v>83</v>
      </c>
      <c r="B90" s="15">
        <v>1499.9999999999964</v>
      </c>
      <c r="C90" s="10" t="s">
        <v>88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1:27" ht="15" x14ac:dyDescent="0.25">
      <c r="A91" s="10" t="s">
        <v>84</v>
      </c>
      <c r="B91" s="15">
        <v>22957.944289876981</v>
      </c>
      <c r="C91" s="10" t="s">
        <v>87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</row>
    <row r="92" spans="1:27" ht="15" x14ac:dyDescent="0.25">
      <c r="A92" s="10" t="s">
        <v>85</v>
      </c>
      <c r="B92" s="15">
        <v>11303.687451556658</v>
      </c>
      <c r="C92" s="10" t="s">
        <v>87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</row>
    <row r="93" spans="1:27" ht="15" x14ac:dyDescent="0.25">
      <c r="A93" s="10" t="s">
        <v>86</v>
      </c>
      <c r="B93" s="15">
        <v>-1177.1330019633901</v>
      </c>
      <c r="C93" s="10" t="s">
        <v>88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</row>
    <row r="94" spans="1:27" ht="15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</row>
  </sheetData>
  <mergeCells count="13">
    <mergeCell ref="A1:N1"/>
    <mergeCell ref="P2:Q2"/>
    <mergeCell ref="O44:T44"/>
    <mergeCell ref="A81:C81"/>
    <mergeCell ref="A41:D41"/>
    <mergeCell ref="A30:D30"/>
    <mergeCell ref="A21:D21"/>
    <mergeCell ref="M32:R32"/>
    <mergeCell ref="F21:K21"/>
    <mergeCell ref="J61:V61"/>
    <mergeCell ref="J76:V76"/>
    <mergeCell ref="T32:W32"/>
    <mergeCell ref="V44:Y44"/>
  </mergeCells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2"/>
  <sheetViews>
    <sheetView tabSelected="1" topLeftCell="A3" workbookViewId="0">
      <selection activeCell="K22" sqref="K22:L22"/>
    </sheetView>
  </sheetViews>
  <sheetFormatPr defaultRowHeight="12.75" x14ac:dyDescent="0.2"/>
  <sheetData>
    <row r="1" spans="1:35" ht="1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</row>
    <row r="2" spans="1:35" ht="1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35" ht="1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1"/>
      <c r="Q3" s="3"/>
      <c r="R3" s="3"/>
      <c r="AF3" s="3"/>
      <c r="AG3" s="3"/>
      <c r="AH3" s="3"/>
      <c r="AI3" s="3"/>
    </row>
    <row r="4" spans="1:35" ht="1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AF4" s="3"/>
      <c r="AG4" s="3"/>
      <c r="AH4" s="3"/>
      <c r="AI4" s="3"/>
    </row>
    <row r="5" spans="1:35" ht="1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AF5" s="3"/>
      <c r="AG5" s="3"/>
      <c r="AH5" s="3"/>
      <c r="AI5" s="3"/>
    </row>
    <row r="6" spans="1:35" ht="15" x14ac:dyDescent="0.25">
      <c r="A6" s="53" t="s">
        <v>74</v>
      </c>
      <c r="B6" s="53"/>
      <c r="C6" s="53"/>
      <c r="E6" s="53" t="s">
        <v>132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AF6" s="3"/>
      <c r="AG6" s="3"/>
      <c r="AH6" s="3"/>
      <c r="AI6" s="3"/>
    </row>
    <row r="7" spans="1:35" ht="15" x14ac:dyDescent="0.25">
      <c r="A7" s="10" t="s">
        <v>75</v>
      </c>
      <c r="B7" s="15">
        <f t="array" ref="B7:B18">MMULT(Rascunho!B3:M14,'Ex. 3'!F35:F46)</f>
        <v>-6709.3311163861445</v>
      </c>
      <c r="C7" s="10" t="s">
        <v>87</v>
      </c>
      <c r="E7" s="4" t="s">
        <v>9</v>
      </c>
      <c r="F7" s="4" t="s">
        <v>10</v>
      </c>
      <c r="G7" s="4" t="s">
        <v>11</v>
      </c>
      <c r="H7" s="4" t="s">
        <v>12</v>
      </c>
      <c r="I7" s="4" t="s">
        <v>13</v>
      </c>
      <c r="J7" s="4" t="s">
        <v>14</v>
      </c>
      <c r="K7" s="4" t="s">
        <v>15</v>
      </c>
      <c r="L7" s="4" t="s">
        <v>16</v>
      </c>
      <c r="M7" s="4" t="s">
        <v>17</v>
      </c>
      <c r="N7" s="4" t="s">
        <v>18</v>
      </c>
      <c r="O7" s="4" t="s">
        <v>19</v>
      </c>
      <c r="P7" s="4" t="s">
        <v>20</v>
      </c>
      <c r="Q7" s="5"/>
      <c r="AF7" s="3"/>
      <c r="AG7" s="3"/>
      <c r="AH7" s="3"/>
      <c r="AI7" s="3"/>
    </row>
    <row r="8" spans="1:35" ht="15" x14ac:dyDescent="0.25">
      <c r="A8" s="10" t="s">
        <v>77</v>
      </c>
      <c r="B8" s="15">
        <v>-32.36226337132797</v>
      </c>
      <c r="C8" s="10" t="s">
        <v>87</v>
      </c>
      <c r="E8" s="34">
        <v>1.0000000000000001E+50</v>
      </c>
      <c r="F8" s="6">
        <v>-8.6293968498685219E-9</v>
      </c>
      <c r="G8" s="6">
        <v>5.3504683322769253E-11</v>
      </c>
      <c r="H8" s="7">
        <v>-70726666.666666672</v>
      </c>
      <c r="I8" s="7">
        <v>8.6293968498685219E-9</v>
      </c>
      <c r="J8" s="7">
        <v>5.3504683322769253E-11</v>
      </c>
      <c r="K8" s="8">
        <v>0</v>
      </c>
      <c r="L8" s="8">
        <v>0</v>
      </c>
      <c r="M8" s="8">
        <v>0</v>
      </c>
      <c r="N8" s="9">
        <v>0</v>
      </c>
      <c r="O8" s="9">
        <v>0</v>
      </c>
      <c r="P8" s="9">
        <v>0</v>
      </c>
      <c r="Q8" s="10" t="s">
        <v>9</v>
      </c>
      <c r="AF8" s="3"/>
      <c r="AG8" s="3"/>
      <c r="AH8" s="3"/>
      <c r="AI8" s="3"/>
    </row>
    <row r="9" spans="1:35" ht="15" x14ac:dyDescent="0.25">
      <c r="A9" s="10" t="s">
        <v>78</v>
      </c>
      <c r="B9" s="15">
        <v>53.227769142231381</v>
      </c>
      <c r="C9" s="10" t="s">
        <v>88</v>
      </c>
      <c r="E9" s="6">
        <v>-8.6293968498685219E-9</v>
      </c>
      <c r="F9" s="34">
        <v>1.0000000000000001E+50</v>
      </c>
      <c r="G9" s="6">
        <v>436720</v>
      </c>
      <c r="H9" s="7">
        <v>8.6293968498685219E-9</v>
      </c>
      <c r="I9" s="7">
        <v>-291146.66666666669</v>
      </c>
      <c r="J9" s="7">
        <v>436720</v>
      </c>
      <c r="K9" s="8">
        <v>0</v>
      </c>
      <c r="L9" s="8">
        <v>0</v>
      </c>
      <c r="M9" s="8">
        <v>0</v>
      </c>
      <c r="N9" s="9">
        <v>0</v>
      </c>
      <c r="O9" s="9">
        <v>0</v>
      </c>
      <c r="P9" s="9">
        <v>0</v>
      </c>
      <c r="Q9" s="10" t="s">
        <v>10</v>
      </c>
      <c r="AF9" s="3"/>
      <c r="AG9" s="3"/>
      <c r="AH9" s="3"/>
      <c r="AI9" s="3"/>
    </row>
    <row r="10" spans="1:35" ht="15" x14ac:dyDescent="0.25">
      <c r="A10" s="10" t="s">
        <v>76</v>
      </c>
      <c r="B10" s="15">
        <v>119.41929005425038</v>
      </c>
      <c r="C10" s="10" t="s">
        <v>87</v>
      </c>
      <c r="E10" s="6">
        <v>5.3504683322769253E-11</v>
      </c>
      <c r="F10" s="6">
        <v>436720</v>
      </c>
      <c r="G10" s="34">
        <v>1.0000000000000001E+50</v>
      </c>
      <c r="H10" s="7">
        <v>-5.3504683322769253E-11</v>
      </c>
      <c r="I10" s="7">
        <v>-436720</v>
      </c>
      <c r="J10" s="7">
        <v>436720</v>
      </c>
      <c r="K10" s="8">
        <v>0</v>
      </c>
      <c r="L10" s="8">
        <v>0</v>
      </c>
      <c r="M10" s="8">
        <v>0</v>
      </c>
      <c r="N10" s="9">
        <v>0</v>
      </c>
      <c r="O10" s="9">
        <v>0</v>
      </c>
      <c r="P10" s="9">
        <v>0</v>
      </c>
      <c r="Q10" s="10" t="s">
        <v>11</v>
      </c>
      <c r="AF10" s="3"/>
      <c r="AG10" s="3"/>
      <c r="AH10" s="3"/>
      <c r="AI10" s="3"/>
    </row>
    <row r="11" spans="1:35" ht="15" x14ac:dyDescent="0.25">
      <c r="A11" s="10" t="s">
        <v>79</v>
      </c>
      <c r="B11" s="15">
        <v>-6290.173611111115</v>
      </c>
      <c r="C11" s="10" t="s">
        <v>87</v>
      </c>
      <c r="E11" s="7">
        <v>-70726666.666666672</v>
      </c>
      <c r="F11" s="7">
        <v>8.6293968498685219E-9</v>
      </c>
      <c r="G11" s="7">
        <v>-5.3504683322769253E-11</v>
      </c>
      <c r="H11" s="6">
        <v>194571120.00000003</v>
      </c>
      <c r="I11" s="6">
        <v>30499474.824383434</v>
      </c>
      <c r="J11" s="6">
        <v>218359.99999999983</v>
      </c>
      <c r="K11" s="9">
        <v>-70726666.666666672</v>
      </c>
      <c r="L11" s="9">
        <v>0</v>
      </c>
      <c r="M11" s="9">
        <v>0</v>
      </c>
      <c r="N11" s="6">
        <v>-53117786.666666687</v>
      </c>
      <c r="O11" s="6">
        <v>-30499474.824383441</v>
      </c>
      <c r="P11" s="6">
        <v>218359.99999999988</v>
      </c>
      <c r="Q11" s="10" t="s">
        <v>12</v>
      </c>
      <c r="AF11" s="3"/>
      <c r="AG11" s="3"/>
      <c r="AH11" s="3"/>
      <c r="AI11" s="3"/>
    </row>
    <row r="12" spans="1:35" ht="15" x14ac:dyDescent="0.25">
      <c r="A12" s="10" t="s">
        <v>80</v>
      </c>
      <c r="B12" s="15">
        <v>-606.35125771106766</v>
      </c>
      <c r="C12" s="10" t="s">
        <v>88</v>
      </c>
      <c r="E12" s="7">
        <v>8.6293968498685219E-9</v>
      </c>
      <c r="F12" s="7">
        <v>-291146.66666666669</v>
      </c>
      <c r="G12" s="7">
        <v>-436720</v>
      </c>
      <c r="H12" s="6">
        <v>30499474.824383434</v>
      </c>
      <c r="I12" s="6">
        <v>18482319.999999978</v>
      </c>
      <c r="J12" s="6">
        <v>-378210.61434074014</v>
      </c>
      <c r="K12" s="9">
        <v>0</v>
      </c>
      <c r="L12" s="7">
        <v>-291146.66666666669</v>
      </c>
      <c r="M12" s="7">
        <v>436720</v>
      </c>
      <c r="N12" s="6">
        <v>-30499474.824383441</v>
      </c>
      <c r="O12" s="6">
        <v>-17900026.666666646</v>
      </c>
      <c r="P12" s="6">
        <v>-378210.61434074014</v>
      </c>
      <c r="Q12" s="10" t="s">
        <v>13</v>
      </c>
      <c r="AF12" s="3"/>
      <c r="AG12" s="3"/>
      <c r="AH12" s="3"/>
      <c r="AI12" s="3"/>
    </row>
    <row r="13" spans="1:35" ht="15" x14ac:dyDescent="0.25">
      <c r="A13" s="10" t="s">
        <v>81</v>
      </c>
      <c r="B13" s="15">
        <v>-6709.331116386139</v>
      </c>
      <c r="C13" s="10" t="s">
        <v>87</v>
      </c>
      <c r="E13" s="7">
        <v>5.3504683322769253E-11</v>
      </c>
      <c r="F13" s="7">
        <v>436720</v>
      </c>
      <c r="G13" s="7">
        <v>436720</v>
      </c>
      <c r="H13" s="6">
        <v>218359.99999999983</v>
      </c>
      <c r="I13" s="6">
        <v>-378210.61434074014</v>
      </c>
      <c r="J13" s="6">
        <v>2620320</v>
      </c>
      <c r="K13" s="9">
        <v>0</v>
      </c>
      <c r="L13" s="7">
        <v>-436720</v>
      </c>
      <c r="M13" s="7">
        <v>436720</v>
      </c>
      <c r="N13" s="6">
        <v>-218359.99999999988</v>
      </c>
      <c r="O13" s="6">
        <v>378210.61434074014</v>
      </c>
      <c r="P13" s="6">
        <v>436720</v>
      </c>
      <c r="Q13" s="10" t="s">
        <v>14</v>
      </c>
      <c r="AF13" s="3"/>
      <c r="AG13" s="3"/>
      <c r="AH13" s="3"/>
      <c r="AI13" s="3"/>
    </row>
    <row r="14" spans="1:35" ht="15" x14ac:dyDescent="0.25">
      <c r="A14" s="10" t="s">
        <v>82</v>
      </c>
      <c r="B14" s="15">
        <v>-605.43381954399536</v>
      </c>
      <c r="C14" s="10" t="s">
        <v>87</v>
      </c>
      <c r="E14" s="8">
        <v>0</v>
      </c>
      <c r="F14" s="8">
        <v>0</v>
      </c>
      <c r="G14" s="8">
        <v>0</v>
      </c>
      <c r="H14" s="7">
        <v>-70726666.666666672</v>
      </c>
      <c r="I14" s="11">
        <v>0</v>
      </c>
      <c r="J14" s="11">
        <v>0</v>
      </c>
      <c r="K14" s="34">
        <v>1.0000000000000001E+50</v>
      </c>
      <c r="L14" s="8">
        <v>0</v>
      </c>
      <c r="M14" s="8">
        <v>0</v>
      </c>
      <c r="N14" s="9">
        <v>0</v>
      </c>
      <c r="O14" s="9">
        <v>0</v>
      </c>
      <c r="P14" s="9">
        <v>0</v>
      </c>
      <c r="Q14" s="10" t="s">
        <v>15</v>
      </c>
      <c r="AF14" s="3"/>
      <c r="AG14" s="3"/>
      <c r="AH14" s="9"/>
      <c r="AI14" s="3"/>
    </row>
    <row r="15" spans="1:35" ht="15" x14ac:dyDescent="0.25">
      <c r="A15" s="10" t="s">
        <v>83</v>
      </c>
      <c r="B15" s="15">
        <v>1500.0000000000002</v>
      </c>
      <c r="C15" s="10" t="s">
        <v>88</v>
      </c>
      <c r="E15" s="8">
        <v>0</v>
      </c>
      <c r="F15" s="8">
        <v>0</v>
      </c>
      <c r="G15" s="8">
        <v>0</v>
      </c>
      <c r="H15" s="11">
        <v>0</v>
      </c>
      <c r="I15" s="7">
        <v>-291146.66666666669</v>
      </c>
      <c r="J15" s="7">
        <v>-436720</v>
      </c>
      <c r="K15" s="8">
        <v>0</v>
      </c>
      <c r="L15" s="34">
        <v>1.0000000000000001E+50</v>
      </c>
      <c r="M15" s="6">
        <v>-436720</v>
      </c>
      <c r="N15" s="9">
        <v>0</v>
      </c>
      <c r="O15" s="9">
        <v>0</v>
      </c>
      <c r="P15" s="9">
        <v>0</v>
      </c>
      <c r="Q15" s="10" t="s">
        <v>16</v>
      </c>
      <c r="AF15" s="3"/>
      <c r="AG15" s="3"/>
      <c r="AH15" s="9"/>
      <c r="AI15" s="3"/>
    </row>
    <row r="16" spans="1:35" ht="15" x14ac:dyDescent="0.25">
      <c r="A16" s="10" t="s">
        <v>84</v>
      </c>
      <c r="B16" s="15">
        <v>13299.242942718029</v>
      </c>
      <c r="C16" s="10" t="s">
        <v>87</v>
      </c>
      <c r="E16" s="8">
        <v>0</v>
      </c>
      <c r="F16" s="8">
        <v>0</v>
      </c>
      <c r="G16" s="8">
        <v>0</v>
      </c>
      <c r="H16" s="11">
        <v>0</v>
      </c>
      <c r="I16" s="7">
        <v>436720</v>
      </c>
      <c r="J16" s="7">
        <v>436720</v>
      </c>
      <c r="K16" s="8">
        <v>0</v>
      </c>
      <c r="L16" s="6">
        <v>-436720</v>
      </c>
      <c r="M16" s="6">
        <v>873440</v>
      </c>
      <c r="N16" s="9">
        <v>0</v>
      </c>
      <c r="O16" s="9">
        <v>0</v>
      </c>
      <c r="P16" s="9">
        <v>0</v>
      </c>
      <c r="Q16" s="10" t="s">
        <v>17</v>
      </c>
      <c r="AD16" s="3"/>
      <c r="AE16" s="3"/>
      <c r="AF16" s="3"/>
      <c r="AG16" s="3"/>
      <c r="AH16" s="3"/>
      <c r="AI16" s="3"/>
    </row>
    <row r="17" spans="1:35" ht="15" x14ac:dyDescent="0.25">
      <c r="A17" s="10" t="s">
        <v>85</v>
      </c>
      <c r="B17" s="15">
        <v>6927.9696940264384</v>
      </c>
      <c r="C17" s="10" t="s">
        <v>87</v>
      </c>
      <c r="E17" s="9">
        <v>0</v>
      </c>
      <c r="F17" s="9">
        <v>0</v>
      </c>
      <c r="G17" s="9">
        <v>0</v>
      </c>
      <c r="H17" s="6">
        <v>-53117786.666666687</v>
      </c>
      <c r="I17" s="6">
        <v>-30499474.824383441</v>
      </c>
      <c r="J17" s="6">
        <v>-218359.99999999988</v>
      </c>
      <c r="K17" s="9">
        <v>0</v>
      </c>
      <c r="L17" s="9">
        <v>0</v>
      </c>
      <c r="M17" s="9">
        <v>0</v>
      </c>
      <c r="N17" s="34">
        <v>1.0000000000000001E+50</v>
      </c>
      <c r="O17" s="6">
        <v>30499474.824383441</v>
      </c>
      <c r="P17" s="6">
        <v>-218359.99999999988</v>
      </c>
      <c r="Q17" s="10" t="s">
        <v>18</v>
      </c>
      <c r="AD17" s="3"/>
      <c r="AE17" s="3"/>
      <c r="AF17" s="3"/>
      <c r="AG17" s="3"/>
      <c r="AH17" s="3"/>
      <c r="AI17" s="3"/>
    </row>
    <row r="18" spans="1:35" ht="15" x14ac:dyDescent="0.25">
      <c r="A18" s="10" t="s">
        <v>86</v>
      </c>
      <c r="B18" s="15">
        <v>-1177.1330019633906</v>
      </c>
      <c r="C18" s="10" t="s">
        <v>88</v>
      </c>
      <c r="E18" s="9">
        <v>0</v>
      </c>
      <c r="F18" s="9">
        <v>0</v>
      </c>
      <c r="G18" s="9">
        <v>0</v>
      </c>
      <c r="H18" s="6">
        <v>-30499474.824383441</v>
      </c>
      <c r="I18" s="6">
        <v>-17900026.666666646</v>
      </c>
      <c r="J18" s="6">
        <v>378210.61434074014</v>
      </c>
      <c r="K18" s="9">
        <v>0</v>
      </c>
      <c r="L18" s="9">
        <v>0</v>
      </c>
      <c r="M18" s="9">
        <v>0</v>
      </c>
      <c r="N18" s="6">
        <v>30499474.824383441</v>
      </c>
      <c r="O18" s="34">
        <v>1.0000000000000001E+50</v>
      </c>
      <c r="P18" s="6">
        <v>378210.61434074014</v>
      </c>
      <c r="Q18" s="10" t="s">
        <v>19</v>
      </c>
      <c r="AD18" s="3"/>
      <c r="AE18" s="3"/>
      <c r="AF18" s="3"/>
      <c r="AG18" s="3"/>
      <c r="AH18" s="3"/>
      <c r="AI18" s="3"/>
    </row>
    <row r="19" spans="1:35" ht="15" x14ac:dyDescent="0.25">
      <c r="E19" s="9">
        <v>0</v>
      </c>
      <c r="F19" s="9">
        <v>0</v>
      </c>
      <c r="G19" s="9">
        <v>0</v>
      </c>
      <c r="H19" s="6">
        <v>218359.99999999988</v>
      </c>
      <c r="I19" s="6">
        <v>-378210.61434074014</v>
      </c>
      <c r="J19" s="6">
        <v>436720</v>
      </c>
      <c r="K19" s="9">
        <v>0</v>
      </c>
      <c r="L19" s="9">
        <v>0</v>
      </c>
      <c r="M19" s="9">
        <v>0</v>
      </c>
      <c r="N19" s="6">
        <v>-218359.99999999988</v>
      </c>
      <c r="O19" s="6">
        <v>378210.61434074014</v>
      </c>
      <c r="P19" s="6">
        <v>873440</v>
      </c>
      <c r="Q19" s="10" t="s">
        <v>20</v>
      </c>
      <c r="AD19" s="3"/>
      <c r="AE19" s="3"/>
      <c r="AF19" s="3"/>
      <c r="AG19" s="3"/>
      <c r="AH19" s="3"/>
      <c r="AI19" s="3"/>
    </row>
    <row r="20" spans="1:35" ht="15" x14ac:dyDescent="0.25"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pans="1:35" ht="15" x14ac:dyDescent="0.25">
      <c r="A21" s="3"/>
      <c r="B21" s="1"/>
      <c r="E21" s="3"/>
      <c r="F21" s="3"/>
      <c r="G21" s="1"/>
      <c r="I21" s="3"/>
      <c r="J21" s="3"/>
      <c r="L21" s="3"/>
      <c r="M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pans="1:35" ht="15" x14ac:dyDescent="0.25"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pans="1:35" ht="15" x14ac:dyDescent="0.25"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</row>
    <row r="24" spans="1:35" ht="15" x14ac:dyDescent="0.25">
      <c r="F24" s="3"/>
      <c r="G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</row>
    <row r="25" spans="1:35" ht="15" x14ac:dyDescent="0.25">
      <c r="F25" s="3"/>
      <c r="G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</row>
    <row r="26" spans="1:35" ht="15" x14ac:dyDescent="0.25">
      <c r="F26" s="3"/>
      <c r="G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</row>
    <row r="27" spans="1:35" ht="15" x14ac:dyDescent="0.25">
      <c r="F27" s="3"/>
      <c r="G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</row>
    <row r="28" spans="1:35" ht="15" x14ac:dyDescent="0.25">
      <c r="F28" s="3"/>
      <c r="G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</row>
    <row r="29" spans="1:35" ht="15" x14ac:dyDescent="0.25">
      <c r="F29" s="3"/>
      <c r="G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</row>
    <row r="30" spans="1:35" ht="15" x14ac:dyDescent="0.25">
      <c r="F30" s="3"/>
      <c r="G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</row>
    <row r="31" spans="1:35" ht="15" x14ac:dyDescent="0.25">
      <c r="F31" s="3"/>
      <c r="G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</row>
    <row r="32" spans="1:35" ht="15" x14ac:dyDescent="0.25">
      <c r="F32" s="3"/>
      <c r="G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</row>
    <row r="33" spans="6:35" ht="15" x14ac:dyDescent="0.25">
      <c r="F33" s="3"/>
      <c r="G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</row>
    <row r="34" spans="6:35" ht="15" x14ac:dyDescent="0.25">
      <c r="F34" s="3"/>
      <c r="G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</row>
    <row r="35" spans="6:35" ht="15" x14ac:dyDescent="0.25">
      <c r="F35" s="3"/>
      <c r="G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</row>
    <row r="36" spans="6:35" ht="15" x14ac:dyDescent="0.25">
      <c r="F36" s="3"/>
      <c r="G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</row>
    <row r="37" spans="6:35" ht="15" x14ac:dyDescent="0.25">
      <c r="N37" s="3"/>
      <c r="O37" s="3"/>
    </row>
    <row r="38" spans="6:35" ht="15" x14ac:dyDescent="0.25">
      <c r="N38" s="3"/>
      <c r="O38" s="3"/>
    </row>
    <row r="39" spans="6:35" ht="15" x14ac:dyDescent="0.25">
      <c r="N39" s="3"/>
      <c r="O39" s="3"/>
    </row>
    <row r="40" spans="6:35" ht="15" x14ac:dyDescent="0.25">
      <c r="N40" s="3"/>
      <c r="O40" s="3"/>
    </row>
    <row r="41" spans="6:35" ht="15" x14ac:dyDescent="0.25">
      <c r="N41" s="3"/>
      <c r="O41" s="3"/>
    </row>
    <row r="42" spans="6:35" ht="15" x14ac:dyDescent="0.25">
      <c r="N42" s="3"/>
      <c r="O42" s="3"/>
    </row>
    <row r="43" spans="6:35" ht="15" x14ac:dyDescent="0.25">
      <c r="N43" s="3"/>
      <c r="O43" s="3"/>
    </row>
    <row r="44" spans="6:35" ht="15" x14ac:dyDescent="0.25">
      <c r="N44" s="3"/>
      <c r="O44" s="3"/>
    </row>
    <row r="45" spans="6:35" ht="15" x14ac:dyDescent="0.25">
      <c r="N45" s="3"/>
      <c r="O45" s="3"/>
    </row>
    <row r="46" spans="6:35" ht="15" x14ac:dyDescent="0.25">
      <c r="N46" s="3"/>
      <c r="O46" s="3"/>
    </row>
    <row r="47" spans="6:35" ht="15" x14ac:dyDescent="0.25">
      <c r="N47" s="3"/>
      <c r="O47" s="3"/>
    </row>
    <row r="48" spans="6:35" ht="15" x14ac:dyDescent="0.25">
      <c r="N48" s="3"/>
      <c r="O48" s="3"/>
    </row>
    <row r="49" spans="14:15" ht="15" x14ac:dyDescent="0.25">
      <c r="N49" s="3"/>
      <c r="O49" s="3"/>
    </row>
    <row r="50" spans="14:15" ht="15" x14ac:dyDescent="0.25">
      <c r="N50" s="3"/>
      <c r="O50" s="3"/>
    </row>
    <row r="51" spans="14:15" ht="15" x14ac:dyDescent="0.25">
      <c r="N51" s="3"/>
      <c r="O51" s="3"/>
    </row>
    <row r="52" spans="14:15" ht="15" x14ac:dyDescent="0.25">
      <c r="N52" s="3"/>
      <c r="O52" s="3"/>
    </row>
  </sheetData>
  <mergeCells count="2">
    <mergeCell ref="A6:C6"/>
    <mergeCell ref="E6:Q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workbookViewId="0">
      <selection activeCell="D6" sqref="D6"/>
    </sheetView>
  </sheetViews>
  <sheetFormatPr defaultRowHeight="12.75" x14ac:dyDescent="0.2"/>
  <cols>
    <col min="14" max="14" width="10.28515625" customWidth="1"/>
  </cols>
  <sheetData>
    <row r="1" spans="1:17" ht="1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5" spans="1:17" ht="18.75" x14ac:dyDescent="0.35">
      <c r="A5" s="53" t="s">
        <v>100</v>
      </c>
      <c r="B5" s="53"/>
      <c r="C5" s="53"/>
      <c r="D5" s="3"/>
      <c r="E5" s="3" t="s">
        <v>152</v>
      </c>
      <c r="F5" s="3"/>
      <c r="G5" s="3"/>
      <c r="H5" s="3" t="s">
        <v>101</v>
      </c>
      <c r="I5" s="3"/>
      <c r="J5" s="3"/>
      <c r="K5" s="3"/>
      <c r="L5" s="3"/>
      <c r="M5" s="3"/>
      <c r="N5" s="3"/>
      <c r="O5" s="3"/>
      <c r="P5" s="3"/>
      <c r="Q5" s="3"/>
    </row>
    <row r="6" spans="1:17" ht="15" x14ac:dyDescent="0.25">
      <c r="A6" s="4" t="s">
        <v>75</v>
      </c>
      <c r="B6" s="15">
        <v>0</v>
      </c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15" x14ac:dyDescent="0.25">
      <c r="A7" s="4" t="s">
        <v>77</v>
      </c>
      <c r="B7" s="15">
        <v>0</v>
      </c>
      <c r="C7" s="4"/>
      <c r="D7" s="3"/>
      <c r="E7" s="53" t="s">
        <v>140</v>
      </c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</row>
    <row r="8" spans="1:17" ht="15" x14ac:dyDescent="0.25">
      <c r="A8" s="4" t="s">
        <v>78</v>
      </c>
      <c r="B8" s="15">
        <v>0</v>
      </c>
      <c r="C8" s="4"/>
      <c r="D8" s="3"/>
      <c r="E8" s="4" t="s">
        <v>9</v>
      </c>
      <c r="F8" s="4" t="s">
        <v>10</v>
      </c>
      <c r="G8" s="4" t="s">
        <v>11</v>
      </c>
      <c r="H8" s="4" t="s">
        <v>12</v>
      </c>
      <c r="I8" s="4" t="s">
        <v>13</v>
      </c>
      <c r="J8" s="4" t="s">
        <v>14</v>
      </c>
      <c r="K8" s="4" t="s">
        <v>15</v>
      </c>
      <c r="L8" s="4" t="s">
        <v>16</v>
      </c>
      <c r="M8" s="4" t="s">
        <v>17</v>
      </c>
      <c r="N8" s="4" t="s">
        <v>18</v>
      </c>
      <c r="O8" s="4" t="s">
        <v>19</v>
      </c>
      <c r="P8" s="4" t="s">
        <v>20</v>
      </c>
      <c r="Q8" s="5"/>
    </row>
    <row r="9" spans="1:17" ht="15" x14ac:dyDescent="0.25">
      <c r="A9" s="4" t="s">
        <v>76</v>
      </c>
      <c r="B9" s="15">
        <v>0</v>
      </c>
      <c r="C9" s="4"/>
      <c r="D9" s="3"/>
      <c r="E9" s="34">
        <v>1.0000000000000001E+50</v>
      </c>
      <c r="F9" s="6">
        <f>Rascunho!C3</f>
        <v>-8.6293968498685219E-9</v>
      </c>
      <c r="G9" s="6">
        <f>Rascunho!D3</f>
        <v>5.3504683322769253E-11</v>
      </c>
      <c r="H9" s="42">
        <f>Rascunho!E3</f>
        <v>-70726666.666666672</v>
      </c>
      <c r="I9" s="42">
        <f>Rascunho!F3</f>
        <v>8.6293968498685219E-9</v>
      </c>
      <c r="J9" s="42">
        <f>Rascunho!G3</f>
        <v>5.3504683322769253E-11</v>
      </c>
      <c r="K9" s="6">
        <f>Rascunho!H3</f>
        <v>0</v>
      </c>
      <c r="L9" s="35">
        <f>Rascunho!I3</f>
        <v>0</v>
      </c>
      <c r="M9" s="6">
        <f>Rascunho!J3</f>
        <v>0</v>
      </c>
      <c r="N9" s="42">
        <f>Rascunho!K3</f>
        <v>0</v>
      </c>
      <c r="O9" s="42">
        <f>Rascunho!L3</f>
        <v>0</v>
      </c>
      <c r="P9" s="42">
        <f>Rascunho!M3</f>
        <v>0</v>
      </c>
      <c r="Q9" s="10" t="s">
        <v>9</v>
      </c>
    </row>
    <row r="10" spans="1:17" ht="15" x14ac:dyDescent="0.25">
      <c r="A10" s="4" t="s">
        <v>79</v>
      </c>
      <c r="B10" s="15">
        <v>0</v>
      </c>
      <c r="C10" s="4"/>
      <c r="D10" s="3"/>
      <c r="E10" s="6">
        <f>Rascunho!B4</f>
        <v>-8.6293968498685219E-9</v>
      </c>
      <c r="F10" s="34">
        <v>1.0000000000000001E+50</v>
      </c>
      <c r="G10" s="6">
        <f>Rascunho!D4</f>
        <v>436720</v>
      </c>
      <c r="H10" s="42">
        <f>Rascunho!E4</f>
        <v>8.6293968498685219E-9</v>
      </c>
      <c r="I10" s="42">
        <f>Rascunho!F4</f>
        <v>-291146.66666666669</v>
      </c>
      <c r="J10" s="42">
        <f>Rascunho!G4</f>
        <v>436720</v>
      </c>
      <c r="K10" s="6">
        <f>Rascunho!H4</f>
        <v>0</v>
      </c>
      <c r="L10" s="35">
        <f>Rascunho!I4</f>
        <v>0</v>
      </c>
      <c r="M10" s="6">
        <f>Rascunho!J4</f>
        <v>0</v>
      </c>
      <c r="N10" s="42">
        <f>Rascunho!K4</f>
        <v>0</v>
      </c>
      <c r="O10" s="42">
        <f>Rascunho!L4</f>
        <v>0</v>
      </c>
      <c r="P10" s="42">
        <f>Rascunho!M4</f>
        <v>0</v>
      </c>
      <c r="Q10" s="10" t="s">
        <v>10</v>
      </c>
    </row>
    <row r="11" spans="1:17" ht="15" x14ac:dyDescent="0.25">
      <c r="A11" s="4" t="s">
        <v>80</v>
      </c>
      <c r="B11" s="15">
        <v>0</v>
      </c>
      <c r="C11" s="4"/>
      <c r="D11" s="3"/>
      <c r="E11" s="6">
        <f>Rascunho!B5</f>
        <v>5.3504683322769253E-11</v>
      </c>
      <c r="F11" s="6">
        <f>Rascunho!C5</f>
        <v>436720</v>
      </c>
      <c r="G11" s="34">
        <v>1.0000000000000001E+50</v>
      </c>
      <c r="H11" s="42">
        <f>Rascunho!E5</f>
        <v>-5.3504683322769253E-11</v>
      </c>
      <c r="I11" s="42">
        <f>Rascunho!F5</f>
        <v>-436720</v>
      </c>
      <c r="J11" s="42">
        <f>Rascunho!G5</f>
        <v>436720</v>
      </c>
      <c r="K11" s="6">
        <f>Rascunho!H5</f>
        <v>0</v>
      </c>
      <c r="L11" s="35">
        <f>Rascunho!I5</f>
        <v>0</v>
      </c>
      <c r="M11" s="6">
        <f>Rascunho!J5</f>
        <v>0</v>
      </c>
      <c r="N11" s="42">
        <f>Rascunho!K5</f>
        <v>0</v>
      </c>
      <c r="O11" s="42">
        <f>Rascunho!L5</f>
        <v>0</v>
      </c>
      <c r="P11" s="42">
        <f>Rascunho!M5</f>
        <v>0</v>
      </c>
      <c r="Q11" s="10" t="s">
        <v>11</v>
      </c>
    </row>
    <row r="12" spans="1:17" ht="15" x14ac:dyDescent="0.25">
      <c r="A12" s="4" t="s">
        <v>81</v>
      </c>
      <c r="B12" s="15">
        <v>0</v>
      </c>
      <c r="C12" s="4"/>
      <c r="D12" s="3"/>
      <c r="E12" s="42">
        <f>Rascunho!B6</f>
        <v>-70726666.666666672</v>
      </c>
      <c r="F12" s="42">
        <f>Rascunho!C6</f>
        <v>8.6293968498685219E-9</v>
      </c>
      <c r="G12" s="42">
        <f>Rascunho!D6</f>
        <v>-5.3504683322769253E-11</v>
      </c>
      <c r="H12" s="6">
        <f>Rascunho!E6</f>
        <v>194571120.00000003</v>
      </c>
      <c r="I12" s="6">
        <f>Rascunho!F6</f>
        <v>30499474.824383434</v>
      </c>
      <c r="J12" s="6">
        <f>Rascunho!G6</f>
        <v>218359.99999999983</v>
      </c>
      <c r="K12" s="42">
        <f>Rascunho!H6</f>
        <v>-70726666.666666672</v>
      </c>
      <c r="L12" s="35">
        <f>Rascunho!I6</f>
        <v>0</v>
      </c>
      <c r="M12" s="42">
        <f>Rascunho!J6</f>
        <v>0</v>
      </c>
      <c r="N12" s="6">
        <f>Rascunho!K6</f>
        <v>-53117786.666666687</v>
      </c>
      <c r="O12" s="6">
        <f>Rascunho!L6</f>
        <v>-30499474.824383441</v>
      </c>
      <c r="P12" s="6">
        <f>Rascunho!M6</f>
        <v>218359.99999999988</v>
      </c>
      <c r="Q12" s="10" t="s">
        <v>12</v>
      </c>
    </row>
    <row r="13" spans="1:17" ht="15" x14ac:dyDescent="0.25">
      <c r="A13" s="4" t="s">
        <v>82</v>
      </c>
      <c r="B13" s="31">
        <v>-1.5000000000000001E+49</v>
      </c>
      <c r="C13" s="4"/>
      <c r="D13" s="3"/>
      <c r="E13" s="42">
        <f>Rascunho!B7</f>
        <v>8.6293968498685219E-9</v>
      </c>
      <c r="F13" s="42">
        <f>Rascunho!C7</f>
        <v>-291146.66666666669</v>
      </c>
      <c r="G13" s="42">
        <f>Rascunho!D7</f>
        <v>-436720</v>
      </c>
      <c r="H13" s="6">
        <f>Rascunho!E7</f>
        <v>30499474.824383434</v>
      </c>
      <c r="I13" s="6">
        <f>Rascunho!F7</f>
        <v>18482319.999999978</v>
      </c>
      <c r="J13" s="6">
        <f>Rascunho!G7</f>
        <v>-378210.61434074014</v>
      </c>
      <c r="K13" s="42">
        <f>Rascunho!H7</f>
        <v>0</v>
      </c>
      <c r="L13" s="35">
        <f>Rascunho!I7</f>
        <v>-291146.66666666669</v>
      </c>
      <c r="M13" s="42">
        <f>Rascunho!J7</f>
        <v>436720</v>
      </c>
      <c r="N13" s="6">
        <f>Rascunho!K7</f>
        <v>-30499474.824383441</v>
      </c>
      <c r="O13" s="6">
        <f>Rascunho!L7</f>
        <v>-17900026.666666646</v>
      </c>
      <c r="P13" s="6">
        <f>Rascunho!M7</f>
        <v>-378210.61434074014</v>
      </c>
      <c r="Q13" s="10" t="s">
        <v>13</v>
      </c>
    </row>
    <row r="14" spans="1:17" ht="15" x14ac:dyDescent="0.25">
      <c r="A14" s="4" t="s">
        <v>83</v>
      </c>
      <c r="B14" s="15">
        <v>0</v>
      </c>
      <c r="C14" s="4"/>
      <c r="D14" s="3"/>
      <c r="E14" s="42">
        <f>Rascunho!B8</f>
        <v>5.3504683322769253E-11</v>
      </c>
      <c r="F14" s="42">
        <f>Rascunho!C8</f>
        <v>436720</v>
      </c>
      <c r="G14" s="42">
        <f>Rascunho!D8</f>
        <v>436720</v>
      </c>
      <c r="H14" s="6">
        <f>Rascunho!E8</f>
        <v>218359.99999999983</v>
      </c>
      <c r="I14" s="6">
        <f>Rascunho!F8</f>
        <v>-378210.61434074014</v>
      </c>
      <c r="J14" s="6">
        <f>Rascunho!G8</f>
        <v>2620320</v>
      </c>
      <c r="K14" s="42">
        <f>Rascunho!H8</f>
        <v>0</v>
      </c>
      <c r="L14" s="35">
        <f>Rascunho!I8</f>
        <v>-436720</v>
      </c>
      <c r="M14" s="42">
        <f>Rascunho!J8</f>
        <v>436720</v>
      </c>
      <c r="N14" s="6">
        <f>Rascunho!K8</f>
        <v>-218359.99999999988</v>
      </c>
      <c r="O14" s="6">
        <f>Rascunho!L8</f>
        <v>378210.61434074014</v>
      </c>
      <c r="P14" s="6">
        <f>Rascunho!M8</f>
        <v>436720</v>
      </c>
      <c r="Q14" s="10" t="s">
        <v>14</v>
      </c>
    </row>
    <row r="15" spans="1:17" ht="15" x14ac:dyDescent="0.25">
      <c r="A15" s="4" t="s">
        <v>84</v>
      </c>
      <c r="B15" s="15">
        <v>0</v>
      </c>
      <c r="C15" s="4"/>
      <c r="D15" s="3"/>
      <c r="E15" s="6">
        <f>Rascunho!B9</f>
        <v>0</v>
      </c>
      <c r="F15" s="6">
        <f>Rascunho!C9</f>
        <v>0</v>
      </c>
      <c r="G15" s="6">
        <f>Rascunho!D9</f>
        <v>0</v>
      </c>
      <c r="H15" s="42">
        <f>Rascunho!E9</f>
        <v>-70726666.666666672</v>
      </c>
      <c r="I15" s="42">
        <f>Rascunho!F9</f>
        <v>0</v>
      </c>
      <c r="J15" s="42">
        <f>Rascunho!G9</f>
        <v>0</v>
      </c>
      <c r="K15" s="34">
        <v>1.0000000000000001E+50</v>
      </c>
      <c r="L15" s="35">
        <f>Rascunho!I9</f>
        <v>0</v>
      </c>
      <c r="M15" s="6">
        <f>Rascunho!J9</f>
        <v>0</v>
      </c>
      <c r="N15" s="42">
        <f>Rascunho!K9</f>
        <v>0</v>
      </c>
      <c r="O15" s="42">
        <f>Rascunho!L9</f>
        <v>0</v>
      </c>
      <c r="P15" s="42">
        <f>Rascunho!M9</f>
        <v>0</v>
      </c>
      <c r="Q15" s="10" t="s">
        <v>15</v>
      </c>
    </row>
    <row r="16" spans="1:17" ht="15" x14ac:dyDescent="0.25">
      <c r="A16" s="4" t="s">
        <v>85</v>
      </c>
      <c r="B16" s="15">
        <v>0</v>
      </c>
      <c r="C16" s="4"/>
      <c r="D16" s="3"/>
      <c r="E16" s="35">
        <f>Rascunho!B10</f>
        <v>0</v>
      </c>
      <c r="F16" s="35">
        <f>Rascunho!C10</f>
        <v>0</v>
      </c>
      <c r="G16" s="35">
        <f>Rascunho!D10</f>
        <v>0</v>
      </c>
      <c r="H16" s="35">
        <f>Rascunho!E10</f>
        <v>0</v>
      </c>
      <c r="I16" s="35">
        <f>Rascunho!F10</f>
        <v>-291146.66666666669</v>
      </c>
      <c r="J16" s="35">
        <f>Rascunho!G10</f>
        <v>-436720</v>
      </c>
      <c r="K16" s="35">
        <f>Rascunho!H10</f>
        <v>0</v>
      </c>
      <c r="L16" s="34">
        <v>1.0000000000000001E+50</v>
      </c>
      <c r="M16" s="35">
        <f>Rascunho!J10</f>
        <v>-436720</v>
      </c>
      <c r="N16" s="35">
        <f>Rascunho!K10</f>
        <v>0</v>
      </c>
      <c r="O16" s="35">
        <f>Rascunho!L10</f>
        <v>0</v>
      </c>
      <c r="P16" s="35">
        <f>Rascunho!M10</f>
        <v>0</v>
      </c>
      <c r="Q16" s="10" t="s">
        <v>16</v>
      </c>
    </row>
    <row r="17" spans="1:17" ht="15" x14ac:dyDescent="0.25">
      <c r="A17" s="4" t="s">
        <v>86</v>
      </c>
      <c r="B17" s="15">
        <v>0</v>
      </c>
      <c r="C17" s="4"/>
      <c r="D17" s="3"/>
      <c r="E17" s="6">
        <f>Rascunho!B11</f>
        <v>0</v>
      </c>
      <c r="F17" s="6">
        <f>Rascunho!C11</f>
        <v>0</v>
      </c>
      <c r="G17" s="6">
        <f>Rascunho!D11</f>
        <v>0</v>
      </c>
      <c r="H17" s="42">
        <f>Rascunho!E11</f>
        <v>0</v>
      </c>
      <c r="I17" s="42">
        <f>Rascunho!F11</f>
        <v>436720</v>
      </c>
      <c r="J17" s="42">
        <f>Rascunho!G11</f>
        <v>436720</v>
      </c>
      <c r="K17" s="6">
        <f>Rascunho!H11</f>
        <v>0</v>
      </c>
      <c r="L17" s="35">
        <f>Rascunho!I11</f>
        <v>-436720</v>
      </c>
      <c r="M17" s="6">
        <f>Rascunho!J11</f>
        <v>873440</v>
      </c>
      <c r="N17" s="42">
        <f>Rascunho!K11</f>
        <v>0</v>
      </c>
      <c r="O17" s="42">
        <f>Rascunho!L11</f>
        <v>0</v>
      </c>
      <c r="P17" s="42">
        <f>Rascunho!M11</f>
        <v>0</v>
      </c>
      <c r="Q17" s="10" t="s">
        <v>17</v>
      </c>
    </row>
    <row r="18" spans="1:17" ht="15" x14ac:dyDescent="0.25">
      <c r="A18" s="3"/>
      <c r="B18" s="3"/>
      <c r="C18" s="3"/>
      <c r="D18" s="3"/>
      <c r="E18" s="42">
        <f>Rascunho!B12</f>
        <v>0</v>
      </c>
      <c r="F18" s="42">
        <f>Rascunho!C12</f>
        <v>0</v>
      </c>
      <c r="G18" s="42">
        <f>Rascunho!D12</f>
        <v>0</v>
      </c>
      <c r="H18" s="6">
        <f>Rascunho!E12</f>
        <v>-53117786.666666687</v>
      </c>
      <c r="I18" s="6">
        <f>Rascunho!F12</f>
        <v>-30499474.824383441</v>
      </c>
      <c r="J18" s="6">
        <f>Rascunho!G12</f>
        <v>-218359.99999999988</v>
      </c>
      <c r="K18" s="42">
        <f>Rascunho!H12</f>
        <v>0</v>
      </c>
      <c r="L18" s="35">
        <f>Rascunho!I12</f>
        <v>0</v>
      </c>
      <c r="M18" s="42">
        <f>Rascunho!J12</f>
        <v>0</v>
      </c>
      <c r="N18" s="34">
        <v>1.0000000000000001E+50</v>
      </c>
      <c r="O18" s="6">
        <f>Rascunho!L12</f>
        <v>30499474.824383441</v>
      </c>
      <c r="P18" s="6">
        <f>Rascunho!M12</f>
        <v>-218359.99999999988</v>
      </c>
      <c r="Q18" s="10" t="s">
        <v>18</v>
      </c>
    </row>
    <row r="19" spans="1:17" ht="15" x14ac:dyDescent="0.25">
      <c r="A19" s="3"/>
      <c r="B19" s="3"/>
      <c r="C19" s="3"/>
      <c r="D19" s="3"/>
      <c r="E19" s="42">
        <f>Rascunho!B13</f>
        <v>0</v>
      </c>
      <c r="F19" s="42">
        <f>Rascunho!C13</f>
        <v>0</v>
      </c>
      <c r="G19" s="42">
        <f>Rascunho!D13</f>
        <v>0</v>
      </c>
      <c r="H19" s="6">
        <f>Rascunho!E13</f>
        <v>-30499474.824383441</v>
      </c>
      <c r="I19" s="6">
        <f>Rascunho!F13</f>
        <v>-17900026.666666646</v>
      </c>
      <c r="J19" s="6">
        <f>Rascunho!G13</f>
        <v>378210.61434074014</v>
      </c>
      <c r="K19" s="42">
        <f>Rascunho!H13</f>
        <v>0</v>
      </c>
      <c r="L19" s="35">
        <f>Rascunho!I13</f>
        <v>0</v>
      </c>
      <c r="M19" s="42">
        <f>Rascunho!J13</f>
        <v>0</v>
      </c>
      <c r="N19" s="6">
        <f>Rascunho!K13</f>
        <v>30499474.824383441</v>
      </c>
      <c r="O19" s="34">
        <v>1.0000000000000001E+50</v>
      </c>
      <c r="P19" s="6">
        <f>Rascunho!M13</f>
        <v>378210.61434074014</v>
      </c>
      <c r="Q19" s="10" t="s">
        <v>19</v>
      </c>
    </row>
    <row r="20" spans="1:17" ht="15" x14ac:dyDescent="0.25">
      <c r="A20" s="3"/>
      <c r="B20" s="3"/>
      <c r="C20" s="3"/>
      <c r="D20" s="3"/>
      <c r="E20" s="42">
        <f>Rascunho!B14</f>
        <v>0</v>
      </c>
      <c r="F20" s="42">
        <f>Rascunho!C14</f>
        <v>0</v>
      </c>
      <c r="G20" s="42">
        <f>Rascunho!D14</f>
        <v>0</v>
      </c>
      <c r="H20" s="6">
        <f>Rascunho!E14</f>
        <v>218359.99999999988</v>
      </c>
      <c r="I20" s="6">
        <f>Rascunho!F14</f>
        <v>-378210.61434074014</v>
      </c>
      <c r="J20" s="6">
        <f>Rascunho!G14</f>
        <v>436720</v>
      </c>
      <c r="K20" s="42">
        <f>Rascunho!H14</f>
        <v>0</v>
      </c>
      <c r="L20" s="35">
        <f>Rascunho!I14</f>
        <v>0</v>
      </c>
      <c r="M20" s="42">
        <f>Rascunho!J14</f>
        <v>0</v>
      </c>
      <c r="N20" s="6">
        <f>Rascunho!K14</f>
        <v>-218359.99999999988</v>
      </c>
      <c r="O20" s="6">
        <f>Rascunho!L14</f>
        <v>378210.61434074014</v>
      </c>
      <c r="P20" s="6">
        <f>Rascunho!M14</f>
        <v>873440</v>
      </c>
      <c r="Q20" s="10" t="s">
        <v>20</v>
      </c>
    </row>
    <row r="21" spans="1:17" ht="1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" x14ac:dyDescent="0.25">
      <c r="A22" s="3"/>
      <c r="B22" s="3"/>
      <c r="C22" s="3"/>
      <c r="D22" s="3"/>
      <c r="E22" s="53" t="s">
        <v>141</v>
      </c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</row>
    <row r="23" spans="1:17" ht="15" x14ac:dyDescent="0.25">
      <c r="A23" s="3"/>
      <c r="B23" s="3"/>
      <c r="C23" s="3"/>
      <c r="D23" s="3"/>
      <c r="E23" s="4" t="s">
        <v>9</v>
      </c>
      <c r="F23" s="4" t="s">
        <v>10</v>
      </c>
      <c r="G23" s="4" t="s">
        <v>11</v>
      </c>
      <c r="H23" s="4" t="s">
        <v>12</v>
      </c>
      <c r="I23" s="4" t="s">
        <v>13</v>
      </c>
      <c r="J23" s="4" t="s">
        <v>14</v>
      </c>
      <c r="K23" s="4" t="s">
        <v>15</v>
      </c>
      <c r="L23" s="4" t="s">
        <v>16</v>
      </c>
      <c r="M23" s="4" t="s">
        <v>17</v>
      </c>
      <c r="N23" s="4" t="s">
        <v>18</v>
      </c>
      <c r="O23" s="4" t="s">
        <v>19</v>
      </c>
      <c r="P23" s="4" t="s">
        <v>20</v>
      </c>
      <c r="Q23" s="5"/>
    </row>
    <row r="24" spans="1:17" ht="15" x14ac:dyDescent="0.25">
      <c r="A24" s="3"/>
      <c r="B24" s="3"/>
      <c r="C24" s="3"/>
      <c r="D24" s="3"/>
      <c r="E24" s="34">
        <f t="array" ref="E24:P35">MINVERSE(E9:P20)</f>
        <v>9.9999999999999989E-51</v>
      </c>
      <c r="F24" s="35">
        <v>-1.6589106435450883E-95</v>
      </c>
      <c r="G24" s="35">
        <v>-2.8860242603573742E-95</v>
      </c>
      <c r="H24" s="35">
        <v>4.9628611187452235E-51</v>
      </c>
      <c r="I24" s="35">
        <v>-8.4295220059459808E-51</v>
      </c>
      <c r="J24" s="35">
        <v>-1.8211132764227768E-51</v>
      </c>
      <c r="K24" s="35">
        <v>3.5100662405845384E-93</v>
      </c>
      <c r="L24" s="35">
        <v>-1.0112151034457986E-95</v>
      </c>
      <c r="M24" s="35">
        <v>5.1253176411843787E-51</v>
      </c>
      <c r="N24" s="35">
        <v>1.9308333074530509E-93</v>
      </c>
      <c r="O24" s="35">
        <v>2.670125746990839E-95</v>
      </c>
      <c r="P24" s="35">
        <v>-3.9802487409295088E-51</v>
      </c>
      <c r="Q24" s="10" t="s">
        <v>9</v>
      </c>
    </row>
    <row r="25" spans="1:17" ht="15" x14ac:dyDescent="0.25">
      <c r="A25" s="3"/>
      <c r="B25" s="3"/>
      <c r="C25" s="3"/>
      <c r="D25" s="3"/>
      <c r="E25" s="35">
        <v>-1.6589106435450867E-95</v>
      </c>
      <c r="F25" s="34">
        <v>9.9999999999999989E-51</v>
      </c>
      <c r="G25" s="35">
        <v>-3.4388008787792838E-95</v>
      </c>
      <c r="H25" s="35">
        <v>-2.3455235793361852E-53</v>
      </c>
      <c r="I25" s="35">
        <v>1.5615732853324847E-52</v>
      </c>
      <c r="J25" s="35">
        <v>-1.9696878840073159E-51</v>
      </c>
      <c r="K25" s="35">
        <v>-1.6589106435451722E-95</v>
      </c>
      <c r="L25" s="35">
        <v>-4.1873487493233067E-96</v>
      </c>
      <c r="M25" s="35">
        <v>9.0676527773703378E-52</v>
      </c>
      <c r="N25" s="35">
        <v>-2.3876768654873942E-109</v>
      </c>
      <c r="O25" s="35">
        <v>2.4245347632172959E-95</v>
      </c>
      <c r="P25" s="35">
        <v>1.0583258577004514E-51</v>
      </c>
      <c r="Q25" s="10" t="s">
        <v>10</v>
      </c>
    </row>
    <row r="26" spans="1:17" ht="15" x14ac:dyDescent="0.25">
      <c r="A26" s="3"/>
      <c r="B26" s="3"/>
      <c r="C26" s="3"/>
      <c r="D26" s="3"/>
      <c r="E26" s="35">
        <v>-2.8860242603573735E-95</v>
      </c>
      <c r="F26" s="35">
        <v>-3.4388008787792845E-95</v>
      </c>
      <c r="G26" s="34">
        <v>9.9999999999999989E-51</v>
      </c>
      <c r="H26" s="35">
        <v>-4.0805319922104414E-53</v>
      </c>
      <c r="I26" s="35">
        <v>2.6639249119791334E-52</v>
      </c>
      <c r="J26" s="35">
        <v>-1.9482502184086213E-51</v>
      </c>
      <c r="K26" s="35">
        <v>-2.8860242603573708E-95</v>
      </c>
      <c r="L26" s="35">
        <v>-4.0603009623238099E-96</v>
      </c>
      <c r="M26" s="35">
        <v>8.4092886360535405E-52</v>
      </c>
      <c r="N26" s="35">
        <v>-3.3419235168124912E-111</v>
      </c>
      <c r="O26" s="35">
        <v>3.844830975011667E-95</v>
      </c>
      <c r="P26" s="35">
        <v>1.0996777715622446E-51</v>
      </c>
      <c r="Q26" s="10" t="s">
        <v>11</v>
      </c>
    </row>
    <row r="27" spans="1:17" ht="15" x14ac:dyDescent="0.25">
      <c r="A27" s="3"/>
      <c r="B27" s="3"/>
      <c r="C27" s="3"/>
      <c r="D27" s="3"/>
      <c r="E27" s="35">
        <v>4.9628611187452235E-51</v>
      </c>
      <c r="F27" s="35">
        <v>-2.3455235793361861E-53</v>
      </c>
      <c r="G27" s="35">
        <v>-4.0805319922104405E-53</v>
      </c>
      <c r="H27" s="6">
        <v>7.0169588821923211E-9</v>
      </c>
      <c r="I27" s="6">
        <v>-1.1918449438136451E-8</v>
      </c>
      <c r="J27" s="6">
        <v>-2.5748608866379136E-9</v>
      </c>
      <c r="K27" s="35">
        <v>4.9628611187452223E-51</v>
      </c>
      <c r="L27" s="35">
        <v>-1.429750829643413E-53</v>
      </c>
      <c r="M27" s="42">
        <v>7.2466551623871823E-9</v>
      </c>
      <c r="N27" s="35">
        <v>2.7299933652366637E-51</v>
      </c>
      <c r="O27" s="35">
        <v>3.7752744089795316E-53</v>
      </c>
      <c r="P27" s="6">
        <v>-5.6276492708023937E-9</v>
      </c>
      <c r="Q27" s="10" t="s">
        <v>12</v>
      </c>
    </row>
    <row r="28" spans="1:17" ht="15" x14ac:dyDescent="0.25">
      <c r="A28" s="3"/>
      <c r="B28" s="3"/>
      <c r="C28" s="3"/>
      <c r="D28" s="3"/>
      <c r="E28" s="35">
        <v>-8.4295220059459808E-51</v>
      </c>
      <c r="F28" s="35">
        <v>1.5615732853324854E-52</v>
      </c>
      <c r="G28" s="35">
        <v>2.6639249119791338E-52</v>
      </c>
      <c r="H28" s="6">
        <v>-1.1918449438136453E-8</v>
      </c>
      <c r="I28" s="6">
        <v>7.5724832385509666E-8</v>
      </c>
      <c r="J28" s="6">
        <v>1.4726368564774777E-8</v>
      </c>
      <c r="K28" s="35">
        <v>-8.4295220059459737E-51</v>
      </c>
      <c r="L28" s="35">
        <v>8.7274079730375141E-53</v>
      </c>
      <c r="M28" s="42">
        <v>-4.5225600475142221E-8</v>
      </c>
      <c r="N28" s="35">
        <v>-1.110692938881568E-66</v>
      </c>
      <c r="O28" s="35">
        <v>9.7565685917363786E-51</v>
      </c>
      <c r="P28" s="6">
        <v>2.8406242348731707E-8</v>
      </c>
      <c r="Q28" s="10" t="s">
        <v>13</v>
      </c>
    </row>
    <row r="29" spans="1:17" ht="15" x14ac:dyDescent="0.25">
      <c r="A29" s="3"/>
      <c r="B29" s="3"/>
      <c r="C29" s="3"/>
      <c r="D29" s="3"/>
      <c r="E29" s="35">
        <v>-1.8211132764227771E-51</v>
      </c>
      <c r="F29" s="35">
        <v>-1.9696878840073159E-51</v>
      </c>
      <c r="G29" s="35">
        <v>-1.9482502184086216E-51</v>
      </c>
      <c r="H29" s="6">
        <v>-2.574860886637914E-9</v>
      </c>
      <c r="I29" s="6">
        <v>1.4726368564774786E-8</v>
      </c>
      <c r="J29" s="6">
        <v>4.6083605404027882E-7</v>
      </c>
      <c r="K29" s="35">
        <v>-1.8211132764227759E-51</v>
      </c>
      <c r="L29" s="35">
        <v>1.0170004404017001E-51</v>
      </c>
      <c r="M29" s="42">
        <v>-2.3778121130252684E-7</v>
      </c>
      <c r="N29" s="35">
        <v>-1.0995690847363208E-68</v>
      </c>
      <c r="O29" s="35">
        <v>9.5268744360561577E-52</v>
      </c>
      <c r="P29" s="6">
        <v>-2.2339760715718618E-7</v>
      </c>
      <c r="Q29" s="10" t="s">
        <v>14</v>
      </c>
    </row>
    <row r="30" spans="1:17" ht="15" x14ac:dyDescent="0.25">
      <c r="A30" s="3"/>
      <c r="B30" s="3"/>
      <c r="C30" s="3"/>
      <c r="D30" s="3"/>
      <c r="E30" s="35">
        <v>3.5100662405845389E-93</v>
      </c>
      <c r="F30" s="35">
        <v>-1.6589106435451732E-95</v>
      </c>
      <c r="G30" s="35">
        <v>-2.8860242603573715E-95</v>
      </c>
      <c r="H30" s="35">
        <v>4.9628611187452229E-51</v>
      </c>
      <c r="I30" s="35">
        <v>-8.429522005945976E-51</v>
      </c>
      <c r="J30" s="35">
        <v>-1.8211132764227753E-51</v>
      </c>
      <c r="K30" s="34">
        <v>9.9999999999999989E-51</v>
      </c>
      <c r="L30" s="35">
        <v>-1.0112151034457979E-95</v>
      </c>
      <c r="M30" s="35">
        <v>5.1253176411843745E-51</v>
      </c>
      <c r="N30" s="35">
        <v>-2.0689066516321476E-125</v>
      </c>
      <c r="O30" s="35">
        <v>2.6701257469909351E-95</v>
      </c>
      <c r="P30" s="35">
        <v>-3.9802487409295052E-51</v>
      </c>
      <c r="Q30" s="10" t="s">
        <v>15</v>
      </c>
    </row>
    <row r="31" spans="1:17" ht="15" x14ac:dyDescent="0.25">
      <c r="A31" s="3"/>
      <c r="B31" s="3"/>
      <c r="C31" s="3"/>
      <c r="D31" s="3"/>
      <c r="E31" s="35">
        <v>-1.0112151034457987E-95</v>
      </c>
      <c r="F31" s="35">
        <v>-4.1873487493233075E-96</v>
      </c>
      <c r="G31" s="35">
        <v>-4.0603009623238099E-96</v>
      </c>
      <c r="H31" s="35">
        <v>-1.4297508296434139E-53</v>
      </c>
      <c r="I31" s="35">
        <v>8.7274079730375123E-53</v>
      </c>
      <c r="J31" s="35">
        <v>1.0170004404017001E-51</v>
      </c>
      <c r="K31" s="35">
        <v>-1.0112151034457981E-95</v>
      </c>
      <c r="L31" s="34">
        <v>9.9999999999999989E-51</v>
      </c>
      <c r="M31" s="35">
        <v>4.4478627399339625E-51</v>
      </c>
      <c r="N31" s="35">
        <v>-3.2815366492846393E-111</v>
      </c>
      <c r="O31" s="35">
        <v>9.1817693608290718E-96</v>
      </c>
      <c r="P31" s="35">
        <v>-4.6713505805753488E-52</v>
      </c>
      <c r="Q31" s="10" t="s">
        <v>16</v>
      </c>
    </row>
    <row r="32" spans="1:17" ht="15" x14ac:dyDescent="0.25">
      <c r="A32" s="3"/>
      <c r="B32" s="3"/>
      <c r="C32" s="3"/>
      <c r="D32" s="3"/>
      <c r="E32" s="35">
        <v>5.1253176411843798E-51</v>
      </c>
      <c r="F32" s="35">
        <v>9.0676527773703378E-52</v>
      </c>
      <c r="G32" s="35">
        <v>8.4092886360535405E-52</v>
      </c>
      <c r="H32" s="42">
        <v>7.2466551623871831E-9</v>
      </c>
      <c r="I32" s="42">
        <v>-4.5225600475142234E-8</v>
      </c>
      <c r="J32" s="42">
        <v>-2.3778121130252684E-7</v>
      </c>
      <c r="K32" s="35">
        <v>5.1253176411843763E-51</v>
      </c>
      <c r="L32" s="35">
        <v>4.447862739933963E-51</v>
      </c>
      <c r="M32" s="6">
        <v>1.2864017389168617E-6</v>
      </c>
      <c r="N32" s="35">
        <v>6.1133236873162292E-67</v>
      </c>
      <c r="O32" s="35">
        <v>-5.3546280176709973E-51</v>
      </c>
      <c r="P32" s="42">
        <v>9.749568240422723E-8</v>
      </c>
      <c r="Q32" s="10" t="s">
        <v>17</v>
      </c>
    </row>
    <row r="33" spans="1:17" ht="15" x14ac:dyDescent="0.25">
      <c r="A33" s="3"/>
      <c r="B33" s="3"/>
      <c r="C33" s="3"/>
      <c r="D33" s="3"/>
      <c r="E33" s="35">
        <v>5.2534185497588663E-95</v>
      </c>
      <c r="F33" s="35">
        <v>3.3178212870902605E-95</v>
      </c>
      <c r="G33" s="35">
        <v>5.7720485207147443E-95</v>
      </c>
      <c r="H33" s="35">
        <v>7.4277762509553662E-53</v>
      </c>
      <c r="I33" s="35">
        <v>1.6859044011891954E-50</v>
      </c>
      <c r="J33" s="35">
        <v>3.6422265528455513E-51</v>
      </c>
      <c r="K33" s="35">
        <v>5.2534185497590326E-95</v>
      </c>
      <c r="L33" s="35">
        <v>2.0224302068915964E-95</v>
      </c>
      <c r="M33" s="35">
        <v>-1.0250635282368751E-50</v>
      </c>
      <c r="N33" s="34">
        <v>9.9999999999999989E-51</v>
      </c>
      <c r="O33" s="35">
        <v>-5.3402514939818337E-95</v>
      </c>
      <c r="P33" s="35">
        <v>7.9604974818590128E-51</v>
      </c>
      <c r="Q33" s="10" t="s">
        <v>18</v>
      </c>
    </row>
    <row r="34" spans="1:17" ht="15" x14ac:dyDescent="0.25">
      <c r="A34" s="3"/>
      <c r="B34" s="3"/>
      <c r="C34" s="3"/>
      <c r="D34" s="3"/>
      <c r="E34" s="35">
        <v>2.6701257469908506E-95</v>
      </c>
      <c r="F34" s="35">
        <v>2.4245347632172968E-95</v>
      </c>
      <c r="G34" s="35">
        <v>3.844830975011667E-95</v>
      </c>
      <c r="H34" s="6">
        <v>3.7752744089795325E-53</v>
      </c>
      <c r="I34" s="6">
        <v>9.7565685917363786E-51</v>
      </c>
      <c r="J34" s="6">
        <v>9.5268744360561607E-52</v>
      </c>
      <c r="K34" s="35">
        <v>2.6701257469909242E-95</v>
      </c>
      <c r="L34" s="35">
        <v>9.1817693608290752E-96</v>
      </c>
      <c r="M34" s="42">
        <v>-5.3546280176709973E-51</v>
      </c>
      <c r="N34" s="35">
        <v>-1.1102230246251564E-66</v>
      </c>
      <c r="O34" s="34">
        <v>9.9999999999999989E-51</v>
      </c>
      <c r="P34" s="35">
        <v>-5.9119079964291478E-52</v>
      </c>
      <c r="Q34" s="10" t="s">
        <v>19</v>
      </c>
    </row>
    <row r="35" spans="1:17" ht="15" x14ac:dyDescent="0.25">
      <c r="A35" s="3"/>
      <c r="B35" s="3"/>
      <c r="C35" s="3"/>
      <c r="D35" s="3"/>
      <c r="E35" s="35">
        <v>-3.9802487409295076E-51</v>
      </c>
      <c r="F35" s="35">
        <v>1.0583258577004513E-51</v>
      </c>
      <c r="G35" s="35">
        <v>1.0996777715622446E-51</v>
      </c>
      <c r="H35" s="6">
        <v>-5.6276492708023937E-9</v>
      </c>
      <c r="I35" s="6">
        <v>2.8406242348731707E-8</v>
      </c>
      <c r="J35" s="6">
        <v>-2.2339760715718621E-7</v>
      </c>
      <c r="K35" s="35">
        <v>-3.9802487409295058E-51</v>
      </c>
      <c r="L35" s="35">
        <v>-4.6713505805753502E-52</v>
      </c>
      <c r="M35" s="42">
        <v>9.7495682404227257E-8</v>
      </c>
      <c r="N35" s="35">
        <v>6.5635363771012193E-68</v>
      </c>
      <c r="O35" s="35">
        <v>-5.9119079964291493E-52</v>
      </c>
      <c r="P35" s="6">
        <v>1.2703043126743504E-6</v>
      </c>
      <c r="Q35" s="10" t="s">
        <v>20</v>
      </c>
    </row>
  </sheetData>
  <mergeCells count="3">
    <mergeCell ref="A5:C5"/>
    <mergeCell ref="E7:Q7"/>
    <mergeCell ref="E22:Q22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Ex. 3</vt:lpstr>
      <vt:lpstr>Rascunho</vt:lpstr>
      <vt:lpstr>d)</vt:lpstr>
      <vt:lpstr>e)</vt:lpstr>
    </vt:vector>
  </TitlesOfParts>
  <Company>FEUP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RNatal</dc:creator>
  <cp:lastModifiedBy>André</cp:lastModifiedBy>
  <cp:lastPrinted>2013-06-14T16:09:08Z</cp:lastPrinted>
  <dcterms:created xsi:type="dcterms:W3CDTF">2009-03-15T10:03:28Z</dcterms:created>
  <dcterms:modified xsi:type="dcterms:W3CDTF">2013-06-15T10:46:38Z</dcterms:modified>
</cp:coreProperties>
</file>