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315" yWindow="-165" windowWidth="11265" windowHeight="6720"/>
  </bookViews>
  <sheets>
    <sheet name="1 elem" sheetId="2" r:id="rId1"/>
    <sheet name="Resol1" sheetId="6" r:id="rId2"/>
    <sheet name="2 elems" sheetId="4" r:id="rId3"/>
    <sheet name="Resol2" sheetId="7" r:id="rId4"/>
    <sheet name="4 elems" sheetId="5" r:id="rId5"/>
    <sheet name="Resol3" sheetId="8" r:id="rId6"/>
  </sheets>
  <definedNames>
    <definedName name="_xlnm.Print_Area" localSheetId="0">'1 elem'!$1:$1048576</definedName>
    <definedName name="_xlnm.Print_Area" localSheetId="2">'2 elems'!$1:$1048576</definedName>
    <definedName name="_xlnm.Print_Area" localSheetId="4">'4 elems'!$1:$1048576</definedName>
  </definedNames>
  <calcPr calcId="145621"/>
</workbook>
</file>

<file path=xl/calcChain.xml><?xml version="1.0" encoding="utf-8"?>
<calcChain xmlns="http://schemas.openxmlformats.org/spreadsheetml/2006/main">
  <c r="B23" i="6" l="1"/>
  <c r="C24" i="6" s="1"/>
  <c r="D23" i="6"/>
  <c r="E24" i="6" s="1"/>
  <c r="F23" i="6"/>
  <c r="G24" i="6" s="1"/>
  <c r="B23" i="7"/>
  <c r="C24" i="7" s="1"/>
  <c r="D23" i="7"/>
  <c r="F23" i="7"/>
  <c r="G24" i="7" s="1"/>
  <c r="E24" i="7"/>
  <c r="B24" i="2" l="1" a="1"/>
  <c r="E24" i="2" s="1"/>
  <c r="B52" i="6"/>
  <c r="F29" i="2" l="1"/>
  <c r="B29" i="2"/>
  <c r="D28" i="2"/>
  <c r="F27" i="2"/>
  <c r="B27" i="2"/>
  <c r="D26" i="2"/>
  <c r="F25" i="2"/>
  <c r="B25" i="2"/>
  <c r="D24" i="2"/>
  <c r="E29" i="2"/>
  <c r="G28" i="2"/>
  <c r="C28" i="2"/>
  <c r="E27" i="2"/>
  <c r="G26" i="2"/>
  <c r="C26" i="2"/>
  <c r="E25" i="2"/>
  <c r="G24" i="2"/>
  <c r="C24" i="2"/>
  <c r="D29" i="2"/>
  <c r="F28" i="2"/>
  <c r="B28" i="2"/>
  <c r="D27" i="2"/>
  <c r="F26" i="2"/>
  <c r="B26" i="2"/>
  <c r="D25" i="2"/>
  <c r="F24" i="2"/>
  <c r="B24" i="2"/>
  <c r="G29" i="2"/>
  <c r="C29" i="2"/>
  <c r="E28" i="2"/>
  <c r="G27" i="2"/>
  <c r="C27" i="2"/>
  <c r="E26" i="2"/>
  <c r="G25" i="2"/>
  <c r="C25" i="2"/>
  <c r="G67" i="6" l="1"/>
  <c r="F67" i="6"/>
  <c r="E67" i="6"/>
  <c r="D67" i="6"/>
  <c r="C67" i="6"/>
  <c r="B67" i="6"/>
  <c r="G66" i="6"/>
  <c r="F66" i="6"/>
  <c r="E66" i="6"/>
  <c r="D66" i="6"/>
  <c r="C66" i="6"/>
  <c r="B66" i="6"/>
  <c r="G65" i="6"/>
  <c r="F65" i="6"/>
  <c r="D65" i="6"/>
  <c r="C65" i="6"/>
  <c r="B65" i="6"/>
  <c r="G64" i="6"/>
  <c r="F64" i="6"/>
  <c r="E64" i="6"/>
  <c r="C64" i="6"/>
  <c r="B64" i="6"/>
  <c r="G63" i="6"/>
  <c r="F63" i="6"/>
  <c r="E63" i="6"/>
  <c r="D63" i="6"/>
  <c r="B63" i="6"/>
  <c r="G62" i="6"/>
  <c r="F62" i="6"/>
  <c r="E62" i="6"/>
  <c r="D62" i="6"/>
  <c r="C62" i="6"/>
  <c r="L24" i="2" l="1" a="1"/>
  <c r="L29" i="2" s="1"/>
  <c r="L24" i="2" l="1"/>
  <c r="L26" i="2"/>
  <c r="L25" i="2"/>
  <c r="L28" i="2"/>
  <c r="L27" i="2"/>
  <c r="R23" i="7"/>
  <c r="P23" i="7"/>
  <c r="D3" i="8" l="1"/>
  <c r="D13" i="8" s="1"/>
  <c r="D49" i="8" s="1"/>
  <c r="C3" i="8"/>
  <c r="C13" i="8" s="1"/>
  <c r="AL51" i="8"/>
  <c r="Z51" i="8"/>
  <c r="N51" i="8"/>
  <c r="B51" i="8"/>
  <c r="AL50" i="8"/>
  <c r="Z50" i="8"/>
  <c r="N50" i="8"/>
  <c r="B50" i="8"/>
  <c r="AL49" i="8"/>
  <c r="Z49" i="8"/>
  <c r="N49" i="8"/>
  <c r="B49" i="8"/>
  <c r="AT26" i="8"/>
  <c r="AS26" i="8"/>
  <c r="AH26" i="8"/>
  <c r="AG26" i="8"/>
  <c r="V26" i="8"/>
  <c r="U26" i="8"/>
  <c r="AU25" i="8"/>
  <c r="AI25" i="8"/>
  <c r="W25" i="8"/>
  <c r="AU24" i="8"/>
  <c r="AI24" i="8"/>
  <c r="W24" i="8"/>
  <c r="AP20" i="8"/>
  <c r="AP21" i="8" s="1"/>
  <c r="AN20" i="8"/>
  <c r="AN21" i="8" s="1"/>
  <c r="AD20" i="8"/>
  <c r="AD21" i="8" s="1"/>
  <c r="AB20" i="8"/>
  <c r="AB21" i="8" s="1"/>
  <c r="R20" i="8"/>
  <c r="R21" i="8" s="1"/>
  <c r="P20" i="8"/>
  <c r="P21" i="8" s="1"/>
  <c r="F20" i="8"/>
  <c r="F21" i="8" s="1"/>
  <c r="D20" i="8"/>
  <c r="D21" i="8" s="1"/>
  <c r="J3" i="8"/>
  <c r="J2" i="8"/>
  <c r="K26" i="8" s="1"/>
  <c r="N49" i="7"/>
  <c r="D49" i="7"/>
  <c r="C49" i="7"/>
  <c r="B49" i="7"/>
  <c r="N48" i="7"/>
  <c r="B48" i="7"/>
  <c r="N47" i="7"/>
  <c r="B47" i="7"/>
  <c r="V24" i="7"/>
  <c r="U24" i="7"/>
  <c r="W23" i="7"/>
  <c r="W22" i="7"/>
  <c r="I22" i="7"/>
  <c r="J23" i="7" s="1"/>
  <c r="V23" i="7" s="1"/>
  <c r="P19" i="7"/>
  <c r="R18" i="7"/>
  <c r="R19" i="7" s="1"/>
  <c r="P18" i="7"/>
  <c r="F18" i="7"/>
  <c r="F19" i="7" s="1"/>
  <c r="D18" i="7"/>
  <c r="D19" i="7" s="1"/>
  <c r="P13" i="7"/>
  <c r="P49" i="7" s="1"/>
  <c r="O13" i="7"/>
  <c r="O49" i="7" s="1"/>
  <c r="D13" i="7"/>
  <c r="C13" i="7"/>
  <c r="P12" i="7"/>
  <c r="P48" i="7" s="1"/>
  <c r="O12" i="7"/>
  <c r="O48" i="7" s="1"/>
  <c r="D11" i="7"/>
  <c r="D47" i="7" s="1"/>
  <c r="C11" i="7"/>
  <c r="D4" i="7"/>
  <c r="J3" i="7"/>
  <c r="J2" i="7"/>
  <c r="B56" i="6"/>
  <c r="F19" i="6"/>
  <c r="F18" i="6"/>
  <c r="D18" i="6"/>
  <c r="D19" i="6" s="1"/>
  <c r="D13" i="6"/>
  <c r="C13" i="6"/>
  <c r="D12" i="6"/>
  <c r="C12" i="6"/>
  <c r="D11" i="6"/>
  <c r="C11" i="6"/>
  <c r="H11" i="6" s="1" a="1"/>
  <c r="J3" i="6"/>
  <c r="J22" i="6" s="1"/>
  <c r="I23" i="6" s="1"/>
  <c r="J2" i="6"/>
  <c r="K24" i="6" s="1"/>
  <c r="C49" i="8" l="1"/>
  <c r="AI26" i="8"/>
  <c r="AU26" i="8"/>
  <c r="W26" i="8"/>
  <c r="I24" i="8"/>
  <c r="J24" i="8"/>
  <c r="D12" i="7"/>
  <c r="D48" i="7" s="1"/>
  <c r="P11" i="7"/>
  <c r="P47" i="7" s="1"/>
  <c r="C4" i="7"/>
  <c r="C47" i="7"/>
  <c r="K24" i="7"/>
  <c r="W24" i="7" s="1"/>
  <c r="J22" i="7"/>
  <c r="U22" i="7"/>
  <c r="I13" i="6"/>
  <c r="H12" i="6"/>
  <c r="C17" i="6" s="1" a="1"/>
  <c r="H13" i="6"/>
  <c r="J11" i="6"/>
  <c r="J12" i="6"/>
  <c r="I11" i="6"/>
  <c r="J13" i="6"/>
  <c r="I12" i="6"/>
  <c r="H11" i="6"/>
  <c r="I22" i="6"/>
  <c r="J23" i="6" s="1"/>
  <c r="AT24" i="8" l="1"/>
  <c r="V24" i="8"/>
  <c r="I25" i="8"/>
  <c r="AH24" i="8"/>
  <c r="AG24" i="8"/>
  <c r="J25" i="8"/>
  <c r="AS24" i="8"/>
  <c r="U24" i="8"/>
  <c r="O11" i="7"/>
  <c r="C12" i="7"/>
  <c r="V22" i="7"/>
  <c r="I23" i="7"/>
  <c r="U23" i="7" s="1"/>
  <c r="E17" i="6" a="1"/>
  <c r="C18" i="6"/>
  <c r="D28" i="6" s="1"/>
  <c r="E30" i="6" s="1"/>
  <c r="C17" i="6"/>
  <c r="C19" i="6"/>
  <c r="B17" i="6" a="1"/>
  <c r="AT25" i="8" l="1"/>
  <c r="V25" i="8"/>
  <c r="AH25" i="8"/>
  <c r="AG25" i="8"/>
  <c r="AS25" i="8"/>
  <c r="U25" i="8"/>
  <c r="C48" i="7"/>
  <c r="B52" i="7" s="1"/>
  <c r="B56" i="7" s="1"/>
  <c r="H11" i="7" a="1"/>
  <c r="O47" i="7"/>
  <c r="N52" i="7" s="1"/>
  <c r="N56" i="7" s="1"/>
  <c r="T11" i="7" a="1"/>
  <c r="B18" i="6"/>
  <c r="B17" i="6"/>
  <c r="B19" i="6"/>
  <c r="G30" i="6"/>
  <c r="F28" i="6"/>
  <c r="C30" i="6"/>
  <c r="B28" i="6"/>
  <c r="E18" i="6"/>
  <c r="E17" i="6"/>
  <c r="E19" i="6"/>
  <c r="T13" i="7" l="1"/>
  <c r="V11" i="7"/>
  <c r="V13" i="7"/>
  <c r="T12" i="7"/>
  <c r="U11" i="7"/>
  <c r="U13" i="7"/>
  <c r="T11" i="7"/>
  <c r="V12" i="7"/>
  <c r="U12" i="7"/>
  <c r="H13" i="7"/>
  <c r="E17" i="7" s="1" a="1"/>
  <c r="J11" i="7"/>
  <c r="I12" i="7"/>
  <c r="I13" i="7"/>
  <c r="H11" i="7"/>
  <c r="H12" i="7"/>
  <c r="J12" i="7"/>
  <c r="J13" i="7"/>
  <c r="I11" i="7"/>
  <c r="D30" i="6"/>
  <c r="E29" i="6"/>
  <c r="F30" i="6"/>
  <c r="G29" i="6"/>
  <c r="C29" i="6"/>
  <c r="B30" i="6"/>
  <c r="B38" i="6" s="1" a="1"/>
  <c r="O17" i="7" l="1" a="1"/>
  <c r="C17" i="7" a="1"/>
  <c r="N17" i="7" a="1"/>
  <c r="B17" i="7" a="1"/>
  <c r="E17" i="7"/>
  <c r="E19" i="7"/>
  <c r="E18" i="7"/>
  <c r="Q17" i="7" a="1"/>
  <c r="G43" i="6"/>
  <c r="C43" i="6"/>
  <c r="E42" i="6"/>
  <c r="G41" i="6"/>
  <c r="C41" i="6"/>
  <c r="E40" i="6"/>
  <c r="G39" i="6"/>
  <c r="C39" i="6"/>
  <c r="E38" i="6"/>
  <c r="F43" i="6"/>
  <c r="B43" i="6"/>
  <c r="D42" i="6"/>
  <c r="F41" i="6"/>
  <c r="B41" i="6"/>
  <c r="D40" i="6"/>
  <c r="F39" i="6"/>
  <c r="B39" i="6"/>
  <c r="D38" i="6"/>
  <c r="E43" i="6"/>
  <c r="G42" i="6"/>
  <c r="C42" i="6"/>
  <c r="E41" i="6"/>
  <c r="G40" i="6"/>
  <c r="C40" i="6"/>
  <c r="E39" i="6"/>
  <c r="G38" i="6"/>
  <c r="C38" i="6"/>
  <c r="D43" i="6"/>
  <c r="F42" i="6"/>
  <c r="B42" i="6"/>
  <c r="D41" i="6"/>
  <c r="F40" i="6"/>
  <c r="B40" i="6"/>
  <c r="D39" i="6"/>
  <c r="F38" i="6"/>
  <c r="B38" i="6"/>
  <c r="D33" i="2" l="1" a="1"/>
  <c r="D35" i="2" s="1"/>
  <c r="Q17" i="7"/>
  <c r="Q18" i="7"/>
  <c r="Q19" i="7"/>
  <c r="B17" i="7"/>
  <c r="B19" i="7"/>
  <c r="B18" i="7"/>
  <c r="E29" i="7"/>
  <c r="D30" i="7"/>
  <c r="N17" i="7"/>
  <c r="N19" i="7"/>
  <c r="S24" i="7" s="1"/>
  <c r="N18" i="7"/>
  <c r="F30" i="7"/>
  <c r="G29" i="7"/>
  <c r="C17" i="7"/>
  <c r="C18" i="7"/>
  <c r="D28" i="7" s="1"/>
  <c r="E30" i="7" s="1"/>
  <c r="C19" i="7"/>
  <c r="B30" i="7"/>
  <c r="C29" i="7"/>
  <c r="O17" i="7"/>
  <c r="O18" i="7"/>
  <c r="P28" i="7" s="1"/>
  <c r="Q30" i="7" s="1"/>
  <c r="O19" i="7"/>
  <c r="D33" i="2" l="1"/>
  <c r="D34" i="2"/>
  <c r="G30" i="7"/>
  <c r="F28" i="7"/>
  <c r="O30" i="7"/>
  <c r="N28" i="7"/>
  <c r="Q24" i="7"/>
  <c r="R30" i="7"/>
  <c r="S29" i="7"/>
  <c r="C30" i="7"/>
  <c r="B28" i="7"/>
  <c r="B38" i="7" s="1" a="1"/>
  <c r="P30" i="7"/>
  <c r="Q29" i="7"/>
  <c r="R28" i="7"/>
  <c r="S30" i="7"/>
  <c r="N23" i="7"/>
  <c r="O24" i="7" s="1"/>
  <c r="O29" i="7"/>
  <c r="N30" i="7"/>
  <c r="I33" i="2" l="1" a="1"/>
  <c r="B62" i="8" a="1"/>
  <c r="D43" i="7"/>
  <c r="F42" i="7"/>
  <c r="B42" i="7"/>
  <c r="D41" i="7"/>
  <c r="F40" i="7"/>
  <c r="B40" i="7"/>
  <c r="D39" i="7"/>
  <c r="F38" i="7"/>
  <c r="B38" i="7"/>
  <c r="E43" i="7"/>
  <c r="E42" i="7"/>
  <c r="F41" i="7"/>
  <c r="G40" i="7"/>
  <c r="G39" i="7"/>
  <c r="B39" i="7"/>
  <c r="C38" i="7"/>
  <c r="B43" i="7"/>
  <c r="G41" i="7"/>
  <c r="E40" i="7"/>
  <c r="E39" i="7"/>
  <c r="D38" i="7"/>
  <c r="F43" i="7"/>
  <c r="C42" i="7"/>
  <c r="D40" i="7"/>
  <c r="G38" i="7"/>
  <c r="G43" i="7"/>
  <c r="D42" i="7"/>
  <c r="B41" i="7"/>
  <c r="C39" i="7"/>
  <c r="C43" i="7"/>
  <c r="E41" i="7"/>
  <c r="C40" i="7"/>
  <c r="E38" i="7"/>
  <c r="G42" i="7"/>
  <c r="C41" i="7"/>
  <c r="F39" i="7"/>
  <c r="N38" i="7" a="1"/>
  <c r="I33" i="2" l="1"/>
  <c r="I34" i="2"/>
  <c r="I35" i="2"/>
  <c r="AL62" i="8" a="1"/>
  <c r="Z62" i="8" a="1"/>
  <c r="N62" i="8" a="1"/>
  <c r="S43" i="7"/>
  <c r="O43" i="7"/>
  <c r="Q42" i="7"/>
  <c r="S41" i="7"/>
  <c r="O41" i="7"/>
  <c r="Q40" i="7"/>
  <c r="S39" i="7"/>
  <c r="O39" i="7"/>
  <c r="Q38" i="7"/>
  <c r="Q43" i="7"/>
  <c r="R42" i="7"/>
  <c r="R41" i="7"/>
  <c r="S40" i="7"/>
  <c r="N40" i="7"/>
  <c r="N39" i="7"/>
  <c r="O38" i="7"/>
  <c r="S42" i="7"/>
  <c r="Q41" i="7"/>
  <c r="P40" i="7"/>
  <c r="P39" i="7"/>
  <c r="N38" i="7"/>
  <c r="R43" i="7"/>
  <c r="O42" i="7"/>
  <c r="R40" i="7"/>
  <c r="S38" i="7"/>
  <c r="N43" i="7"/>
  <c r="P42" i="7"/>
  <c r="N41" i="7"/>
  <c r="Q39" i="7"/>
  <c r="P43" i="7"/>
  <c r="N42" i="7"/>
  <c r="O40" i="7"/>
  <c r="R38" i="7"/>
  <c r="P41" i="7"/>
  <c r="R39" i="7"/>
  <c r="P38" i="7"/>
  <c r="B60" i="7" a="1"/>
  <c r="D65" i="7" l="1"/>
  <c r="D76" i="7" s="1"/>
  <c r="F64" i="7"/>
  <c r="H75" i="7" s="1"/>
  <c r="B64" i="7"/>
  <c r="B75" i="7" s="1"/>
  <c r="D63" i="7"/>
  <c r="D72" i="7" s="1"/>
  <c r="F62" i="7"/>
  <c r="H71" i="7" s="1"/>
  <c r="B62" i="7"/>
  <c r="B71" i="7" s="1"/>
  <c r="D61" i="7"/>
  <c r="D70" i="7" s="1"/>
  <c r="F60" i="7"/>
  <c r="H69" i="7" s="1"/>
  <c r="B60" i="7"/>
  <c r="B69" i="7" s="1"/>
  <c r="G65" i="7"/>
  <c r="I76" i="7" s="1"/>
  <c r="B65" i="7"/>
  <c r="B76" i="7" s="1"/>
  <c r="C64" i="7"/>
  <c r="C75" i="7" s="1"/>
  <c r="C63" i="7"/>
  <c r="C72" i="7" s="1"/>
  <c r="D62" i="7"/>
  <c r="D71" i="7" s="1"/>
  <c r="E61" i="7"/>
  <c r="E70" i="7" s="1"/>
  <c r="E60" i="7"/>
  <c r="E69" i="7" s="1"/>
  <c r="F65" i="7"/>
  <c r="H76" i="7" s="1"/>
  <c r="E64" i="7"/>
  <c r="E75" i="7" s="1"/>
  <c r="E63" i="7"/>
  <c r="E72" i="7" s="1"/>
  <c r="C62" i="7"/>
  <c r="C71" i="7" s="1"/>
  <c r="B61" i="7"/>
  <c r="B70" i="7" s="1"/>
  <c r="E65" i="7"/>
  <c r="E76" i="7" s="1"/>
  <c r="D64" i="7"/>
  <c r="D75" i="7" s="1"/>
  <c r="B63" i="7"/>
  <c r="B72" i="7" s="1"/>
  <c r="G63" i="7"/>
  <c r="I72" i="7" s="1"/>
  <c r="G61" i="7"/>
  <c r="I70" i="7" s="1"/>
  <c r="D60" i="7"/>
  <c r="D69" i="7" s="1"/>
  <c r="F63" i="7"/>
  <c r="H72" i="7" s="1"/>
  <c r="F61" i="7"/>
  <c r="H70" i="7" s="1"/>
  <c r="C60" i="7"/>
  <c r="C69" i="7" s="1"/>
  <c r="C65" i="7"/>
  <c r="C76" i="7" s="1"/>
  <c r="G62" i="7"/>
  <c r="I71" i="7" s="1"/>
  <c r="C61" i="7"/>
  <c r="C70" i="7" s="1"/>
  <c r="G64" i="7"/>
  <c r="I75" i="7" s="1"/>
  <c r="E62" i="7"/>
  <c r="E71" i="7" s="1"/>
  <c r="G60" i="7"/>
  <c r="I69" i="7" s="1"/>
  <c r="N60" i="7" a="1"/>
  <c r="P92" i="8" l="1" a="1"/>
  <c r="S65" i="7"/>
  <c r="U76" i="7" s="1"/>
  <c r="O65" i="7"/>
  <c r="Q76" i="7" s="1"/>
  <c r="Q64" i="7"/>
  <c r="S75" i="7" s="1"/>
  <c r="S63" i="7"/>
  <c r="U74" i="7" s="1"/>
  <c r="O63" i="7"/>
  <c r="Q74" i="7" s="1"/>
  <c r="Q62" i="7"/>
  <c r="S73" i="7" s="1"/>
  <c r="S61" i="7"/>
  <c r="U72" i="7" s="1"/>
  <c r="O61" i="7"/>
  <c r="Q72" i="7" s="1"/>
  <c r="Q60" i="7"/>
  <c r="S71" i="7" s="1"/>
  <c r="N65" i="7"/>
  <c r="P76" i="7" s="1"/>
  <c r="O64" i="7"/>
  <c r="Q75" i="7" s="1"/>
  <c r="P63" i="7"/>
  <c r="R74" i="7" s="1"/>
  <c r="P62" i="7"/>
  <c r="R73" i="7" s="1"/>
  <c r="Q61" i="7"/>
  <c r="S72" i="7" s="1"/>
  <c r="R60" i="7"/>
  <c r="T71" i="7" s="1"/>
  <c r="Q65" i="7"/>
  <c r="S76" i="7" s="1"/>
  <c r="P64" i="7"/>
  <c r="R75" i="7" s="1"/>
  <c r="N63" i="7"/>
  <c r="P74" i="7" s="1"/>
  <c r="N62" i="7"/>
  <c r="P73" i="7" s="1"/>
  <c r="S60" i="7"/>
  <c r="U71" i="7" s="1"/>
  <c r="P65" i="7"/>
  <c r="R76" i="7" s="1"/>
  <c r="N64" i="7"/>
  <c r="P75" i="7" s="1"/>
  <c r="S62" i="7"/>
  <c r="U73" i="7" s="1"/>
  <c r="R61" i="7"/>
  <c r="T72" i="7" s="1"/>
  <c r="P60" i="7"/>
  <c r="R71" i="7" s="1"/>
  <c r="S64" i="7"/>
  <c r="U75" i="7" s="1"/>
  <c r="R62" i="7"/>
  <c r="T73" i="7" s="1"/>
  <c r="O60" i="7"/>
  <c r="Q71" i="7" s="1"/>
  <c r="I80" i="7" s="1" a="1"/>
  <c r="R64" i="7"/>
  <c r="T75" i="7" s="1"/>
  <c r="O62" i="7"/>
  <c r="Q73" i="7" s="1"/>
  <c r="N60" i="7"/>
  <c r="P71" i="7" s="1"/>
  <c r="R63" i="7"/>
  <c r="T74" i="7" s="1"/>
  <c r="P61" i="7"/>
  <c r="R72" i="7" s="1"/>
  <c r="R65" i="7"/>
  <c r="T76" i="7" s="1"/>
  <c r="Q63" i="7"/>
  <c r="S74" i="7" s="1"/>
  <c r="N61" i="7"/>
  <c r="P72" i="7" s="1"/>
  <c r="S99" i="8" l="1"/>
  <c r="W92" i="8"/>
  <c r="R99" i="8"/>
  <c r="V92" i="8"/>
  <c r="P99" i="8"/>
  <c r="X93" i="8"/>
  <c r="T92" i="8"/>
  <c r="Q101" i="8"/>
  <c r="Y95" i="8"/>
  <c r="S100" i="8"/>
  <c r="AA98" i="8"/>
  <c r="W93" i="8"/>
  <c r="R100" i="8"/>
  <c r="Z98" i="8"/>
  <c r="V93" i="8"/>
  <c r="P100" i="8"/>
  <c r="P96" i="8"/>
  <c r="X94" i="8"/>
  <c r="T93" i="8"/>
  <c r="Q96" i="8"/>
  <c r="W102" i="8"/>
  <c r="S101" i="8"/>
  <c r="AA99" i="8"/>
  <c r="W94" i="8"/>
  <c r="V102" i="8"/>
  <c r="R101" i="8"/>
  <c r="Z99" i="8"/>
  <c r="W103" i="8"/>
  <c r="S98" i="8"/>
  <c r="P98" i="8"/>
  <c r="X92" i="8"/>
  <c r="Q97" i="8"/>
  <c r="Q98" i="8"/>
  <c r="U92" i="8"/>
  <c r="Y94" i="8"/>
  <c r="W95" i="8"/>
  <c r="R98" i="8"/>
  <c r="V95" i="8"/>
  <c r="Y92" i="8"/>
  <c r="U93" i="8"/>
  <c r="Y93" i="8"/>
  <c r="V94" i="8"/>
  <c r="P101" i="8"/>
  <c r="X95" i="8"/>
  <c r="Q100" i="8"/>
  <c r="V103" i="8"/>
  <c r="P97" i="8"/>
  <c r="Q99" i="8"/>
  <c r="O87" i="7"/>
  <c r="K87" i="7"/>
  <c r="O86" i="7"/>
  <c r="K86" i="7"/>
  <c r="O85" i="7"/>
  <c r="K85" i="7"/>
  <c r="O84" i="7"/>
  <c r="K84" i="7"/>
  <c r="O83" i="7"/>
  <c r="K83" i="7"/>
  <c r="O82" i="7"/>
  <c r="K82" i="7"/>
  <c r="O81" i="7"/>
  <c r="K81" i="7"/>
  <c r="O80" i="7"/>
  <c r="K80" i="7"/>
  <c r="M87" i="7"/>
  <c r="P86" i="7"/>
  <c r="J86" i="7"/>
  <c r="M85" i="7"/>
  <c r="P84" i="7"/>
  <c r="J84" i="7"/>
  <c r="M83" i="7"/>
  <c r="P82" i="7"/>
  <c r="J82" i="7"/>
  <c r="M81" i="7"/>
  <c r="P80" i="7"/>
  <c r="J80" i="7"/>
  <c r="L87" i="7"/>
  <c r="N86" i="7"/>
  <c r="I86" i="7"/>
  <c r="L85" i="7"/>
  <c r="N84" i="7"/>
  <c r="I84" i="7"/>
  <c r="P87" i="7"/>
  <c r="M86" i="7"/>
  <c r="J85" i="7"/>
  <c r="P83" i="7"/>
  <c r="I83" i="7"/>
  <c r="I82" i="7"/>
  <c r="J81" i="7"/>
  <c r="C25" i="4" s="1"/>
  <c r="L80" i="7"/>
  <c r="N87" i="7"/>
  <c r="L86" i="7"/>
  <c r="I85" i="7"/>
  <c r="N83" i="7"/>
  <c r="N82" i="7"/>
  <c r="P81" i="7"/>
  <c r="I81" i="7"/>
  <c r="I80" i="7"/>
  <c r="B24" i="4" s="1"/>
  <c r="J87" i="7"/>
  <c r="P85" i="7"/>
  <c r="M84" i="7"/>
  <c r="F28" i="4" s="1"/>
  <c r="L83" i="7"/>
  <c r="M82" i="7"/>
  <c r="N81" i="7"/>
  <c r="N80" i="7"/>
  <c r="I87" i="7"/>
  <c r="L82" i="7"/>
  <c r="N85" i="7"/>
  <c r="G29" i="4" s="1"/>
  <c r="L81" i="7"/>
  <c r="L84" i="7"/>
  <c r="M80" i="7"/>
  <c r="J83" i="7"/>
  <c r="M90" i="7" l="1"/>
  <c r="F24" i="4"/>
  <c r="M92" i="7"/>
  <c r="F26" i="4"/>
  <c r="N92" i="7"/>
  <c r="G26" i="4"/>
  <c r="I93" i="7"/>
  <c r="B27" i="4"/>
  <c r="I96" i="7"/>
  <c r="B30" i="4"/>
  <c r="M93" i="7"/>
  <c r="F27" i="4"/>
  <c r="O90" i="7"/>
  <c r="H24" i="4"/>
  <c r="O94" i="7"/>
  <c r="H28" i="4"/>
  <c r="L94" i="7"/>
  <c r="E28" i="4"/>
  <c r="I97" i="7"/>
  <c r="B31" i="4"/>
  <c r="L93" i="7"/>
  <c r="E27" i="4"/>
  <c r="N93" i="7"/>
  <c r="G27" i="4"/>
  <c r="P93" i="7"/>
  <c r="I27" i="4"/>
  <c r="N96" i="7"/>
  <c r="G30" i="4"/>
  <c r="J94" i="7"/>
  <c r="C28" i="4"/>
  <c r="K91" i="7"/>
  <c r="D25" i="4"/>
  <c r="K95" i="7"/>
  <c r="D29" i="4"/>
  <c r="J93" i="7"/>
  <c r="C27" i="4"/>
  <c r="N91" i="7"/>
  <c r="G25" i="4"/>
  <c r="P95" i="7"/>
  <c r="I29" i="4"/>
  <c r="P91" i="7"/>
  <c r="I25" i="4"/>
  <c r="L96" i="7"/>
  <c r="E30" i="4"/>
  <c r="I92" i="7"/>
  <c r="B26" i="4"/>
  <c r="M96" i="7"/>
  <c r="F30" i="4"/>
  <c r="L95" i="7"/>
  <c r="E29" i="4"/>
  <c r="J90" i="7"/>
  <c r="C24" i="4"/>
  <c r="P92" i="7"/>
  <c r="I26" i="4"/>
  <c r="M95" i="7"/>
  <c r="F29" i="4"/>
  <c r="K90" i="7"/>
  <c r="D24" i="4"/>
  <c r="K92" i="7"/>
  <c r="D26" i="4"/>
  <c r="K94" i="7"/>
  <c r="D28" i="4"/>
  <c r="K96" i="7"/>
  <c r="D30" i="4"/>
  <c r="L92" i="7"/>
  <c r="E26" i="4"/>
  <c r="J97" i="7"/>
  <c r="C31" i="4"/>
  <c r="N97" i="7"/>
  <c r="G31" i="4"/>
  <c r="P97" i="7"/>
  <c r="I31" i="4"/>
  <c r="P90" i="7"/>
  <c r="I24" i="4"/>
  <c r="J96" i="7"/>
  <c r="C30" i="4"/>
  <c r="O92" i="7"/>
  <c r="H26" i="4"/>
  <c r="O96" i="7"/>
  <c r="H30" i="4"/>
  <c r="L90" i="7"/>
  <c r="E24" i="4"/>
  <c r="I94" i="7"/>
  <c r="B28" i="4"/>
  <c r="M91" i="7"/>
  <c r="F25" i="4"/>
  <c r="P96" i="7"/>
  <c r="I30" i="4"/>
  <c r="K93" i="7"/>
  <c r="D27" i="4"/>
  <c r="K97" i="7"/>
  <c r="D31" i="4"/>
  <c r="L91" i="7"/>
  <c r="E25" i="4"/>
  <c r="N90" i="7"/>
  <c r="G24" i="4"/>
  <c r="I91" i="7"/>
  <c r="B25" i="4"/>
  <c r="I95" i="7"/>
  <c r="B29" i="4"/>
  <c r="J95" i="7"/>
  <c r="C29" i="4"/>
  <c r="N94" i="7"/>
  <c r="G28" i="4"/>
  <c r="L97" i="7"/>
  <c r="E31" i="4"/>
  <c r="J92" i="7"/>
  <c r="C26" i="4"/>
  <c r="P94" i="7"/>
  <c r="I28" i="4"/>
  <c r="M97" i="7"/>
  <c r="F31" i="4"/>
  <c r="O91" i="7"/>
  <c r="H25" i="4"/>
  <c r="O93" i="7"/>
  <c r="H27" i="4"/>
  <c r="O95" i="7"/>
  <c r="H29" i="4"/>
  <c r="O97" i="7"/>
  <c r="H31" i="4"/>
  <c r="V118" i="8"/>
  <c r="H39" i="5"/>
  <c r="P116" i="8"/>
  <c r="B37" i="5"/>
  <c r="G29" i="5"/>
  <c r="U108" i="8"/>
  <c r="I31" i="5"/>
  <c r="W110" i="8"/>
  <c r="C34" i="5"/>
  <c r="Q113" i="8"/>
  <c r="P113" i="8"/>
  <c r="B34" i="5"/>
  <c r="W118" i="8"/>
  <c r="I39" i="5"/>
  <c r="I38" i="5"/>
  <c r="W117" i="8"/>
  <c r="T108" i="8"/>
  <c r="F29" i="5"/>
  <c r="X108" i="8"/>
  <c r="J29" i="5"/>
  <c r="P114" i="8"/>
  <c r="B35" i="5"/>
  <c r="V107" i="8"/>
  <c r="H28" i="5"/>
  <c r="Q114" i="8"/>
  <c r="C35" i="5"/>
  <c r="C36" i="5"/>
  <c r="Q115" i="8"/>
  <c r="X110" i="8"/>
  <c r="J31" i="5"/>
  <c r="H30" i="5"/>
  <c r="V109" i="8"/>
  <c r="D34" i="5"/>
  <c r="R113" i="8"/>
  <c r="K30" i="5"/>
  <c r="Y109" i="8"/>
  <c r="U107" i="8"/>
  <c r="G28" i="5"/>
  <c r="J28" i="5"/>
  <c r="X107" i="8"/>
  <c r="D37" i="5"/>
  <c r="R116" i="8"/>
  <c r="W109" i="8"/>
  <c r="I30" i="5"/>
  <c r="M35" i="5"/>
  <c r="AA114" i="8"/>
  <c r="P111" i="8"/>
  <c r="B32" i="5"/>
  <c r="R115" i="8"/>
  <c r="D36" i="5"/>
  <c r="I29" i="5"/>
  <c r="W108" i="8"/>
  <c r="M34" i="5"/>
  <c r="AA113" i="8"/>
  <c r="Q116" i="8"/>
  <c r="C37" i="5"/>
  <c r="E35" i="5"/>
  <c r="S114" i="8"/>
  <c r="K29" i="5"/>
  <c r="Y108" i="8"/>
  <c r="E34" i="5"/>
  <c r="S113" i="8"/>
  <c r="H38" i="5"/>
  <c r="V117" i="8"/>
  <c r="E37" i="5"/>
  <c r="S116" i="8"/>
  <c r="E36" i="5"/>
  <c r="S115" i="8"/>
  <c r="T107" i="8"/>
  <c r="F28" i="5"/>
  <c r="P112" i="8"/>
  <c r="B33" i="5"/>
  <c r="Y107" i="8"/>
  <c r="K28" i="5"/>
  <c r="V110" i="8"/>
  <c r="H31" i="5"/>
  <c r="C33" i="5"/>
  <c r="Q112" i="8"/>
  <c r="Z114" i="8"/>
  <c r="L35" i="5"/>
  <c r="Q111" i="8"/>
  <c r="C32" i="5"/>
  <c r="X109" i="8"/>
  <c r="J30" i="5"/>
  <c r="B36" i="5"/>
  <c r="P115" i="8"/>
  <c r="H29" i="5"/>
  <c r="V108" i="8"/>
  <c r="L34" i="5"/>
  <c r="Z113" i="8"/>
  <c r="K31" i="5"/>
  <c r="Y110" i="8"/>
  <c r="D35" i="5"/>
  <c r="R114" i="8"/>
  <c r="I28" i="5"/>
  <c r="W107" i="8"/>
  <c r="B2" i="4"/>
  <c r="B2" i="5" s="1"/>
  <c r="O23" i="2"/>
  <c r="O26" i="2" s="1"/>
  <c r="P23" i="2"/>
  <c r="P26" i="2" s="1"/>
  <c r="F20" i="2"/>
  <c r="O24" i="2" s="1"/>
  <c r="F21" i="2"/>
  <c r="P24" i="2" s="1"/>
  <c r="G20" i="2"/>
  <c r="O25" i="2" s="1"/>
  <c r="G21" i="2"/>
  <c r="P25" i="2" s="1"/>
  <c r="N26" i="2"/>
  <c r="B19" i="2"/>
  <c r="E27" i="5"/>
  <c r="G27" i="5" s="1"/>
  <c r="I27" i="5" s="1"/>
  <c r="K27" i="5" s="1"/>
  <c r="M27" i="5" s="1"/>
  <c r="D27" i="5"/>
  <c r="F27" i="5" s="1"/>
  <c r="E20" i="5"/>
  <c r="E24" i="5"/>
  <c r="E23" i="5"/>
  <c r="F20" i="5"/>
  <c r="D8" i="8" s="1"/>
  <c r="I20" i="5"/>
  <c r="J20" i="5"/>
  <c r="I24" i="5" s="1"/>
  <c r="H79" i="5" s="1"/>
  <c r="J19" i="5"/>
  <c r="I23" i="5" s="1"/>
  <c r="G79" i="5" s="1"/>
  <c r="F81" i="5"/>
  <c r="F77" i="5"/>
  <c r="B18" i="5"/>
  <c r="B17" i="5"/>
  <c r="F19" i="5"/>
  <c r="C8" i="8" s="1"/>
  <c r="D18" i="5"/>
  <c r="E18" i="5"/>
  <c r="H18" i="5"/>
  <c r="I18" i="5"/>
  <c r="G66" i="5"/>
  <c r="G69" i="5" s="1"/>
  <c r="H66" i="5"/>
  <c r="H69" i="5" s="1"/>
  <c r="H67" i="5"/>
  <c r="H70" i="5" s="1"/>
  <c r="G68" i="5"/>
  <c r="G72" i="5" s="1"/>
  <c r="F69" i="5"/>
  <c r="F70" i="5"/>
  <c r="F73" i="5" s="1"/>
  <c r="F72" i="5"/>
  <c r="F20" i="4"/>
  <c r="K20" i="4"/>
  <c r="C55" i="4" s="1"/>
  <c r="K19" i="4"/>
  <c r="B55" i="4" s="1"/>
  <c r="A54" i="4"/>
  <c r="A57" i="4" s="1"/>
  <c r="G19" i="4"/>
  <c r="B52" i="4" s="1"/>
  <c r="G20" i="4"/>
  <c r="C52" i="4" s="1"/>
  <c r="A56" i="4"/>
  <c r="C50" i="4"/>
  <c r="C53" i="4" s="1"/>
  <c r="B50" i="4"/>
  <c r="B53" i="4" s="1"/>
  <c r="A53" i="4"/>
  <c r="K18" i="4"/>
  <c r="G18" i="4"/>
  <c r="L18" i="4"/>
  <c r="E18" i="4"/>
  <c r="F18" i="4"/>
  <c r="J18" i="4"/>
  <c r="J20" i="4"/>
  <c r="B18" i="4"/>
  <c r="B17" i="4"/>
  <c r="L20" i="4"/>
  <c r="L19" i="4"/>
  <c r="B18" i="2"/>
  <c r="R23" i="2"/>
  <c r="R26" i="2" s="1"/>
  <c r="Q23" i="2"/>
  <c r="Q26" i="2" s="1"/>
  <c r="R25" i="2"/>
  <c r="Q25" i="2"/>
  <c r="R24" i="2"/>
  <c r="Q24" i="2"/>
  <c r="D24" i="5" l="1"/>
  <c r="D5" i="8"/>
  <c r="H20" i="5"/>
  <c r="D4" i="8"/>
  <c r="G75" i="5"/>
  <c r="C6" i="8"/>
  <c r="AA14" i="8" s="1"/>
  <c r="AA50" i="8" s="1"/>
  <c r="C15" i="8"/>
  <c r="C51" i="8" s="1"/>
  <c r="AM15" i="8"/>
  <c r="AM51" i="8" s="1"/>
  <c r="O15" i="8"/>
  <c r="O51" i="8" s="1"/>
  <c r="D15" i="8"/>
  <c r="D51" i="8" s="1"/>
  <c r="AN15" i="8"/>
  <c r="AN51" i="8" s="1"/>
  <c r="P15" i="8"/>
  <c r="P51" i="8" s="1"/>
  <c r="H75" i="5"/>
  <c r="D6" i="8"/>
  <c r="AB14" i="8" s="1"/>
  <c r="AB50" i="8" s="1"/>
  <c r="I100" i="7" a="1"/>
  <c r="S23" i="2"/>
  <c r="I19" i="5"/>
  <c r="H68" i="5"/>
  <c r="H72" i="5" s="1"/>
  <c r="S26" i="2"/>
  <c r="E19" i="5"/>
  <c r="C56" i="4"/>
  <c r="J24" i="5"/>
  <c r="H80" i="5" s="1"/>
  <c r="H74" i="5"/>
  <c r="H77" i="5" s="1"/>
  <c r="F24" i="5"/>
  <c r="T24" i="2"/>
  <c r="T25" i="2"/>
  <c r="S24" i="2"/>
  <c r="S25" i="2"/>
  <c r="F19" i="4"/>
  <c r="J19" i="4" s="1"/>
  <c r="H71" i="5"/>
  <c r="T23" i="2"/>
  <c r="H73" i="5"/>
  <c r="T26" i="2"/>
  <c r="B56" i="4"/>
  <c r="H27" i="5"/>
  <c r="J27" i="5" s="1"/>
  <c r="L27" i="5" s="1"/>
  <c r="G71" i="5"/>
  <c r="C51" i="4"/>
  <c r="D14" i="8" l="1"/>
  <c r="D50" i="8" s="1"/>
  <c r="P13" i="8"/>
  <c r="P49" i="8" s="1"/>
  <c r="D23" i="5"/>
  <c r="F23" i="5" s="1"/>
  <c r="C7" i="8" s="1"/>
  <c r="C5" i="8"/>
  <c r="AN13" i="8"/>
  <c r="AN49" i="8" s="1"/>
  <c r="P14" i="8"/>
  <c r="P50" i="8" s="1"/>
  <c r="AB13" i="8"/>
  <c r="AB49" i="8" s="1"/>
  <c r="N28" i="5" a="1"/>
  <c r="N28" i="5" s="1"/>
  <c r="H24" i="5"/>
  <c r="H78" i="5" s="1"/>
  <c r="D7" i="8"/>
  <c r="G67" i="5"/>
  <c r="G70" i="5" s="1"/>
  <c r="C4" i="8"/>
  <c r="I100" i="7"/>
  <c r="K101" i="7"/>
  <c r="O104" i="7"/>
  <c r="O100" i="7"/>
  <c r="N104" i="7"/>
  <c r="N100" i="7"/>
  <c r="P104" i="7"/>
  <c r="P100" i="7"/>
  <c r="M104" i="7"/>
  <c r="M100" i="7"/>
  <c r="K106" i="7"/>
  <c r="K100" i="7"/>
  <c r="J104" i="7"/>
  <c r="J100" i="7"/>
  <c r="L104" i="7"/>
  <c r="L100" i="7"/>
  <c r="I104" i="7"/>
  <c r="O107" i="7"/>
  <c r="O105" i="7"/>
  <c r="O103" i="7"/>
  <c r="O101" i="7"/>
  <c r="N107" i="7"/>
  <c r="N105" i="7"/>
  <c r="N103" i="7"/>
  <c r="N101" i="7"/>
  <c r="P107" i="7"/>
  <c r="P105" i="7"/>
  <c r="P103" i="7"/>
  <c r="P101" i="7"/>
  <c r="M107" i="7"/>
  <c r="M105" i="7"/>
  <c r="M103" i="7"/>
  <c r="M101" i="7"/>
  <c r="K107" i="7"/>
  <c r="K105" i="7"/>
  <c r="K103" i="7"/>
  <c r="J107" i="7"/>
  <c r="J105" i="7"/>
  <c r="J103" i="7"/>
  <c r="J101" i="7"/>
  <c r="L107" i="7"/>
  <c r="L105" i="7"/>
  <c r="L103" i="7"/>
  <c r="L101" i="7"/>
  <c r="I107" i="7"/>
  <c r="I105" i="7"/>
  <c r="I103" i="7"/>
  <c r="I101" i="7"/>
  <c r="O106" i="7"/>
  <c r="O102" i="7"/>
  <c r="N106" i="7"/>
  <c r="N102" i="7"/>
  <c r="P106" i="7"/>
  <c r="P102" i="7"/>
  <c r="M106" i="7"/>
  <c r="M102" i="7"/>
  <c r="K104" i="7"/>
  <c r="K102" i="7"/>
  <c r="J106" i="7"/>
  <c r="J102" i="7"/>
  <c r="L106" i="7"/>
  <c r="L102" i="7"/>
  <c r="I106" i="7"/>
  <c r="I102" i="7"/>
  <c r="H76" i="5"/>
  <c r="B51" i="4"/>
  <c r="B54" i="4" s="1"/>
  <c r="B57" i="4" s="1"/>
  <c r="H19" i="5"/>
  <c r="J23" i="5"/>
  <c r="G80" i="5" s="1"/>
  <c r="G74" i="5"/>
  <c r="G77" i="5" s="1"/>
  <c r="N34" i="5"/>
  <c r="N39" i="5"/>
  <c r="N31" i="5"/>
  <c r="H81" i="5"/>
  <c r="C54" i="4"/>
  <c r="C57" i="4" s="1"/>
  <c r="C14" i="8" l="1"/>
  <c r="O13" i="8"/>
  <c r="AM13" i="8"/>
  <c r="O14" i="8"/>
  <c r="O50" i="8" s="1"/>
  <c r="AA13" i="8"/>
  <c r="N33" i="5"/>
  <c r="AA15" i="8"/>
  <c r="AA51" i="8" s="1"/>
  <c r="AM14" i="8"/>
  <c r="AM50" i="8" s="1"/>
  <c r="N35" i="5"/>
  <c r="N30" i="5"/>
  <c r="N38" i="5"/>
  <c r="G76" i="5"/>
  <c r="AN14" i="8"/>
  <c r="AN50" i="8" s="1"/>
  <c r="AB15" i="8"/>
  <c r="AB51" i="8" s="1"/>
  <c r="N29" i="5"/>
  <c r="N36" i="5"/>
  <c r="N37" i="5"/>
  <c r="N32" i="5"/>
  <c r="H23" i="5"/>
  <c r="G78" i="5" s="1"/>
  <c r="G81" i="5" s="1"/>
  <c r="M24" i="4" a="1"/>
  <c r="G73" i="5"/>
  <c r="AM49" i="8" l="1"/>
  <c r="AL54" i="8" s="1"/>
  <c r="AL58" i="8" s="1"/>
  <c r="AR13" i="8" a="1"/>
  <c r="O49" i="8"/>
  <c r="N54" i="8" s="1"/>
  <c r="N58" i="8" s="1"/>
  <c r="T13" i="8" a="1"/>
  <c r="AA49" i="8"/>
  <c r="Z54" i="8" s="1"/>
  <c r="Z58" i="8" s="1"/>
  <c r="AF13" i="8" a="1"/>
  <c r="C50" i="8"/>
  <c r="B54" i="8" s="1"/>
  <c r="B58" i="8" s="1"/>
  <c r="H13" i="8" a="1"/>
  <c r="M24" i="4"/>
  <c r="M26" i="4"/>
  <c r="M31" i="4"/>
  <c r="M29" i="4"/>
  <c r="E55" i="4" s="1"/>
  <c r="G55" i="4" s="1"/>
  <c r="M27" i="4"/>
  <c r="M25" i="4"/>
  <c r="M30" i="4"/>
  <c r="M28" i="4"/>
  <c r="D55" i="4" s="1"/>
  <c r="F55" i="4" s="1"/>
  <c r="I14" i="8" l="1"/>
  <c r="I15" i="8"/>
  <c r="H15" i="8"/>
  <c r="E19" i="8" s="1" a="1"/>
  <c r="J14" i="8"/>
  <c r="J15" i="8"/>
  <c r="J13" i="8"/>
  <c r="I13" i="8"/>
  <c r="H13" i="8"/>
  <c r="B19" i="8" s="1" a="1"/>
  <c r="H14" i="8"/>
  <c r="T15" i="8"/>
  <c r="U13" i="8"/>
  <c r="V15" i="8"/>
  <c r="T13" i="8"/>
  <c r="U14" i="8"/>
  <c r="U15" i="8"/>
  <c r="V14" i="8"/>
  <c r="T14" i="8"/>
  <c r="V13" i="8"/>
  <c r="AF15" i="8"/>
  <c r="AG13" i="8"/>
  <c r="AF13" i="8"/>
  <c r="AH13" i="8"/>
  <c r="AG14" i="8"/>
  <c r="AH15" i="8"/>
  <c r="AG15" i="8"/>
  <c r="AH14" i="8"/>
  <c r="AF14" i="8"/>
  <c r="AA19" i="8" s="1" a="1"/>
  <c r="AT13" i="8"/>
  <c r="AT15" i="8"/>
  <c r="AS15" i="8"/>
  <c r="AT14" i="8"/>
  <c r="AR14" i="8"/>
  <c r="AM19" i="8" s="1" a="1"/>
  <c r="AS13" i="8"/>
  <c r="AS14" i="8"/>
  <c r="AR13" i="8"/>
  <c r="AR15" i="8"/>
  <c r="AO19" i="8" s="1" a="1"/>
  <c r="P28" i="4"/>
  <c r="D52" i="4"/>
  <c r="P29" i="4"/>
  <c r="E52" i="4"/>
  <c r="P25" i="4"/>
  <c r="E50" i="4"/>
  <c r="D40" i="4" a="1"/>
  <c r="P26" i="4"/>
  <c r="D51" i="4"/>
  <c r="P27" i="4"/>
  <c r="E51" i="4"/>
  <c r="P24" i="4"/>
  <c r="D50" i="4"/>
  <c r="AO20" i="8" l="1"/>
  <c r="AO19" i="8"/>
  <c r="AO21" i="8"/>
  <c r="AM19" i="8"/>
  <c r="AM21" i="8"/>
  <c r="AM20" i="8"/>
  <c r="AN30" i="8" s="1"/>
  <c r="AO32" i="8" s="1"/>
  <c r="B19" i="8"/>
  <c r="B20" i="8"/>
  <c r="B21" i="8"/>
  <c r="AL19" i="8" a="1"/>
  <c r="AA20" i="8"/>
  <c r="AB30" i="8" s="1"/>
  <c r="AC32" i="8" s="1"/>
  <c r="AA21" i="8"/>
  <c r="AA19" i="8"/>
  <c r="AC19" i="8" a="1"/>
  <c r="E21" i="8"/>
  <c r="E20" i="8"/>
  <c r="E19" i="8"/>
  <c r="Q19" i="8" a="1"/>
  <c r="Z19" i="8" a="1"/>
  <c r="O19" i="8" a="1"/>
  <c r="N19" i="8" a="1"/>
  <c r="C19" i="8" a="1"/>
  <c r="E54" i="4"/>
  <c r="E57" i="4" s="1"/>
  <c r="G51" i="4"/>
  <c r="G54" i="4" s="1"/>
  <c r="G57" i="4" s="1"/>
  <c r="G50" i="4"/>
  <c r="E53" i="4"/>
  <c r="G53" i="4" s="1"/>
  <c r="D56" i="4"/>
  <c r="F52" i="4"/>
  <c r="F56" i="4" s="1"/>
  <c r="D53" i="4"/>
  <c r="F53" i="4" s="1"/>
  <c r="F50" i="4"/>
  <c r="D54" i="4"/>
  <c r="D57" i="4" s="1"/>
  <c r="F51" i="4"/>
  <c r="F54" i="4" s="1"/>
  <c r="F57" i="4" s="1"/>
  <c r="D35" i="4" a="1"/>
  <c r="E56" i="4"/>
  <c r="G52" i="4"/>
  <c r="G56" i="4" s="1"/>
  <c r="D40" i="4"/>
  <c r="D41" i="4"/>
  <c r="D42" i="4"/>
  <c r="O20" i="8" l="1"/>
  <c r="P30" i="8" s="1"/>
  <c r="Q32" i="8" s="1"/>
  <c r="O19" i="8"/>
  <c r="O21" i="8"/>
  <c r="D32" i="8"/>
  <c r="E31" i="8"/>
  <c r="AD30" i="8"/>
  <c r="AE32" i="8"/>
  <c r="D25" i="8"/>
  <c r="E26" i="8" s="1"/>
  <c r="AM32" i="8"/>
  <c r="AL30" i="8"/>
  <c r="Z20" i="8"/>
  <c r="Z19" i="8"/>
  <c r="Z25" i="8" s="1"/>
  <c r="AA26" i="8" s="1"/>
  <c r="Z21" i="8"/>
  <c r="F32" i="8"/>
  <c r="G31" i="8"/>
  <c r="AP32" i="8"/>
  <c r="AQ31" i="8"/>
  <c r="C19" i="8"/>
  <c r="C20" i="8"/>
  <c r="D30" i="8" s="1"/>
  <c r="E32" i="8" s="1"/>
  <c r="C21" i="8"/>
  <c r="Q20" i="8"/>
  <c r="Q19" i="8"/>
  <c r="Q21" i="8"/>
  <c r="AC21" i="8"/>
  <c r="AC19" i="8"/>
  <c r="AC20" i="8"/>
  <c r="AL20" i="8"/>
  <c r="AN25" i="8" s="1"/>
  <c r="AO26" i="8" s="1"/>
  <c r="AL21" i="8"/>
  <c r="AP25" i="8" s="1"/>
  <c r="AQ26" i="8" s="1"/>
  <c r="AL19" i="8"/>
  <c r="AL25" i="8" s="1"/>
  <c r="AM26" i="8" s="1"/>
  <c r="AL32" i="8"/>
  <c r="AM31" i="8"/>
  <c r="N19" i="8"/>
  <c r="N25" i="8" s="1"/>
  <c r="O26" i="8" s="1"/>
  <c r="N21" i="8"/>
  <c r="N20" i="8"/>
  <c r="B25" i="8"/>
  <c r="C26" i="8" s="1"/>
  <c r="B32" i="8"/>
  <c r="C31" i="8"/>
  <c r="Z30" i="8"/>
  <c r="AA32" i="8"/>
  <c r="F25" i="8"/>
  <c r="G26" i="8" s="1"/>
  <c r="AQ32" i="8"/>
  <c r="AP30" i="8"/>
  <c r="AO31" i="8"/>
  <c r="AN32" i="8"/>
  <c r="I40" i="4" a="1"/>
  <c r="I42" i="4" s="1"/>
  <c r="D35" i="4"/>
  <c r="D37" i="4"/>
  <c r="D36" i="4"/>
  <c r="P25" i="8" l="1"/>
  <c r="Q26" i="8" s="1"/>
  <c r="AD32" i="8"/>
  <c r="AE31" i="8"/>
  <c r="G32" i="8"/>
  <c r="F30" i="8"/>
  <c r="R32" i="8"/>
  <c r="S31" i="8"/>
  <c r="R30" i="8"/>
  <c r="S32" i="8"/>
  <c r="AB25" i="8"/>
  <c r="AC26" i="8" s="1"/>
  <c r="AC31" i="8"/>
  <c r="AB32" i="8"/>
  <c r="O31" i="8"/>
  <c r="N32" i="8"/>
  <c r="C32" i="8"/>
  <c r="B30" i="8"/>
  <c r="AL40" i="8" a="1"/>
  <c r="O32" i="8"/>
  <c r="N30" i="8"/>
  <c r="R25" i="8"/>
  <c r="S26" i="8" s="1"/>
  <c r="Z32" i="8"/>
  <c r="Z40" i="8" s="1" a="1"/>
  <c r="AA31" i="8"/>
  <c r="P32" i="8"/>
  <c r="Q31" i="8"/>
  <c r="AD25" i="8"/>
  <c r="AE26" i="8" s="1"/>
  <c r="I40" i="4"/>
  <c r="I41" i="4"/>
  <c r="I35" i="4" a="1"/>
  <c r="B40" i="8" l="1" a="1"/>
  <c r="E43" i="8" s="1"/>
  <c r="E65" i="8" s="1"/>
  <c r="E75" i="8" s="1"/>
  <c r="AC44" i="8"/>
  <c r="AC66" i="8" s="1"/>
  <c r="AK80" i="8" s="1"/>
  <c r="W100" i="8" s="1"/>
  <c r="AE45" i="8"/>
  <c r="AE67" i="8" s="1"/>
  <c r="AM81" i="8" s="1"/>
  <c r="Z41" i="8"/>
  <c r="Z63" i="8" s="1"/>
  <c r="AH77" i="8" s="1"/>
  <c r="AB41" i="8"/>
  <c r="AB63" i="8" s="1"/>
  <c r="AJ77" i="8" s="1"/>
  <c r="V97" i="8" s="1"/>
  <c r="Z44" i="8"/>
  <c r="Z66" i="8" s="1"/>
  <c r="AH80" i="8" s="1"/>
  <c r="AA44" i="8"/>
  <c r="AA66" i="8" s="1"/>
  <c r="AI80" i="8" s="1"/>
  <c r="AD41" i="8"/>
  <c r="AD63" i="8" s="1"/>
  <c r="AL77" i="8" s="1"/>
  <c r="AE42" i="8"/>
  <c r="AE64" i="8" s="1"/>
  <c r="AM78" i="8" s="1"/>
  <c r="Y98" i="8" s="1"/>
  <c r="AB45" i="8"/>
  <c r="AB67" i="8" s="1"/>
  <c r="AJ81" i="8" s="1"/>
  <c r="V101" i="8" s="1"/>
  <c r="AC41" i="8"/>
  <c r="AC63" i="8" s="1"/>
  <c r="AK77" i="8" s="1"/>
  <c r="W97" i="8" s="1"/>
  <c r="AC43" i="8"/>
  <c r="AC65" i="8" s="1"/>
  <c r="AK79" i="8" s="1"/>
  <c r="W99" i="8" s="1"/>
  <c r="I35" i="5" s="1"/>
  <c r="AC42" i="8"/>
  <c r="AC64" i="8" s="1"/>
  <c r="AK78" i="8" s="1"/>
  <c r="W98" i="8" s="1"/>
  <c r="Z43" i="8"/>
  <c r="Z65" i="8" s="1"/>
  <c r="AH79" i="8" s="1"/>
  <c r="T99" i="8" s="1"/>
  <c r="AD43" i="8"/>
  <c r="AD65" i="8" s="1"/>
  <c r="AL79" i="8" s="1"/>
  <c r="X99" i="8" s="1"/>
  <c r="AE44" i="8"/>
  <c r="AE66" i="8" s="1"/>
  <c r="AM80" i="8" s="1"/>
  <c r="AB44" i="8"/>
  <c r="AB66" i="8" s="1"/>
  <c r="AJ80" i="8" s="1"/>
  <c r="V100" i="8" s="1"/>
  <c r="AE40" i="8"/>
  <c r="AE62" i="8" s="1"/>
  <c r="AM76" i="8" s="1"/>
  <c r="AB42" i="8"/>
  <c r="AB64" i="8" s="1"/>
  <c r="AJ78" i="8" s="1"/>
  <c r="V98" i="8" s="1"/>
  <c r="H34" i="5" s="1"/>
  <c r="AB43" i="8"/>
  <c r="AB65" i="8" s="1"/>
  <c r="AJ79" i="8" s="1"/>
  <c r="V99" i="8" s="1"/>
  <c r="AC40" i="8"/>
  <c r="AC62" i="8" s="1"/>
  <c r="AK76" i="8" s="1"/>
  <c r="W96" i="8" s="1"/>
  <c r="AB40" i="8"/>
  <c r="AB62" i="8" s="1"/>
  <c r="AJ76" i="8" s="1"/>
  <c r="V96" i="8" s="1"/>
  <c r="AA45" i="8"/>
  <c r="AA67" i="8" s="1"/>
  <c r="AI81" i="8" s="1"/>
  <c r="AA43" i="8"/>
  <c r="AA65" i="8" s="1"/>
  <c r="AI79" i="8" s="1"/>
  <c r="U99" i="8" s="1"/>
  <c r="Z42" i="8"/>
  <c r="Z64" i="8" s="1"/>
  <c r="AH78" i="8" s="1"/>
  <c r="T98" i="8" s="1"/>
  <c r="AA41" i="8"/>
  <c r="AA63" i="8" s="1"/>
  <c r="AI77" i="8" s="1"/>
  <c r="Z40" i="8"/>
  <c r="Z62" i="8" s="1"/>
  <c r="AH76" i="8" s="1"/>
  <c r="Z45" i="8"/>
  <c r="Z67" i="8" s="1"/>
  <c r="AH81" i="8" s="1"/>
  <c r="AD45" i="8"/>
  <c r="AD67" i="8" s="1"/>
  <c r="AL81" i="8" s="1"/>
  <c r="X101" i="8" s="1"/>
  <c r="AD40" i="8"/>
  <c r="AD62" i="8" s="1"/>
  <c r="AL76" i="8" s="1"/>
  <c r="AC45" i="8"/>
  <c r="AC67" i="8" s="1"/>
  <c r="AK81" i="8" s="1"/>
  <c r="W101" i="8" s="1"/>
  <c r="AA42" i="8"/>
  <c r="AA64" i="8" s="1"/>
  <c r="AI78" i="8" s="1"/>
  <c r="U98" i="8" s="1"/>
  <c r="AA40" i="8"/>
  <c r="AA62" i="8" s="1"/>
  <c r="AI76" i="8" s="1"/>
  <c r="AD44" i="8"/>
  <c r="AD66" i="8" s="1"/>
  <c r="AL80" i="8" s="1"/>
  <c r="AE43" i="8"/>
  <c r="AE65" i="8" s="1"/>
  <c r="AM79" i="8" s="1"/>
  <c r="Y99" i="8" s="1"/>
  <c r="AD42" i="8"/>
  <c r="AD64" i="8" s="1"/>
  <c r="AL78" i="8" s="1"/>
  <c r="X98" i="8" s="1"/>
  <c r="AE41" i="8"/>
  <c r="AE63" i="8" s="1"/>
  <c r="AM77" i="8" s="1"/>
  <c r="C45" i="8"/>
  <c r="C67" i="8" s="1"/>
  <c r="C83" i="8" s="1"/>
  <c r="Q103" i="8" s="1"/>
  <c r="D45" i="8"/>
  <c r="D67" i="8" s="1"/>
  <c r="D83" i="8" s="1"/>
  <c r="F43" i="8"/>
  <c r="F65" i="8" s="1"/>
  <c r="L75" i="8" s="1"/>
  <c r="E44" i="8"/>
  <c r="E66" i="8" s="1"/>
  <c r="E82" i="8" s="1"/>
  <c r="N40" i="8" a="1"/>
  <c r="AP45" i="8"/>
  <c r="AP67" i="8" s="1"/>
  <c r="BB83" i="8" s="1"/>
  <c r="AO40" i="8"/>
  <c r="AO62" i="8" s="1"/>
  <c r="BA76" i="8" s="1"/>
  <c r="AN42" i="8"/>
  <c r="AN64" i="8" s="1"/>
  <c r="AZ80" i="8" s="1"/>
  <c r="AQ43" i="8"/>
  <c r="AQ65" i="8" s="1"/>
  <c r="BC81" i="8" s="1"/>
  <c r="AA101" i="8" s="1"/>
  <c r="AO41" i="8"/>
  <c r="AO63" i="8" s="1"/>
  <c r="BA77" i="8" s="1"/>
  <c r="AP42" i="8"/>
  <c r="AP64" i="8" s="1"/>
  <c r="BB80" i="8" s="1"/>
  <c r="Z100" i="8" s="1"/>
  <c r="AO45" i="8"/>
  <c r="AO67" i="8" s="1"/>
  <c r="BA83" i="8" s="1"/>
  <c r="Y103" i="8" s="1"/>
  <c r="AL44" i="8"/>
  <c r="AL66" i="8" s="1"/>
  <c r="AV82" i="8" s="1"/>
  <c r="AP41" i="8"/>
  <c r="AP63" i="8" s="1"/>
  <c r="BB77" i="8" s="1"/>
  <c r="AO42" i="8"/>
  <c r="AO64" i="8" s="1"/>
  <c r="BA80" i="8" s="1"/>
  <c r="AN44" i="8"/>
  <c r="AN66" i="8" s="1"/>
  <c r="AZ82" i="8" s="1"/>
  <c r="X102" i="8" s="1"/>
  <c r="AO44" i="8"/>
  <c r="AO66" i="8" s="1"/>
  <c r="BA82" i="8" s="1"/>
  <c r="Y102" i="8" s="1"/>
  <c r="AL43" i="8"/>
  <c r="AL65" i="8" s="1"/>
  <c r="AV81" i="8" s="1"/>
  <c r="AN43" i="8"/>
  <c r="AN65" i="8" s="1"/>
  <c r="AZ81" i="8" s="1"/>
  <c r="AM41" i="8"/>
  <c r="AM63" i="8" s="1"/>
  <c r="AW77" i="8" s="1"/>
  <c r="AP43" i="8"/>
  <c r="AP65" i="8" s="1"/>
  <c r="BB81" i="8" s="1"/>
  <c r="Z101" i="8" s="1"/>
  <c r="AM43" i="8"/>
  <c r="AM65" i="8" s="1"/>
  <c r="AW81" i="8" s="1"/>
  <c r="AL45" i="8"/>
  <c r="AL67" i="8" s="1"/>
  <c r="AV83" i="8" s="1"/>
  <c r="AQ45" i="8"/>
  <c r="AQ67" i="8" s="1"/>
  <c r="BC83" i="8" s="1"/>
  <c r="AP40" i="8"/>
  <c r="AP62" i="8" s="1"/>
  <c r="BB76" i="8" s="1"/>
  <c r="AQ40" i="8"/>
  <c r="AQ62" i="8" s="1"/>
  <c r="BC76" i="8" s="1"/>
  <c r="AQ44" i="8"/>
  <c r="AQ66" i="8" s="1"/>
  <c r="BC82" i="8" s="1"/>
  <c r="AM45" i="8"/>
  <c r="AM67" i="8" s="1"/>
  <c r="AW83" i="8" s="1"/>
  <c r="AM40" i="8"/>
  <c r="AM62" i="8" s="1"/>
  <c r="AW76" i="8" s="1"/>
  <c r="AL42" i="8"/>
  <c r="AL64" i="8" s="1"/>
  <c r="AV80" i="8" s="1"/>
  <c r="AQ42" i="8"/>
  <c r="AQ64" i="8" s="1"/>
  <c r="BC80" i="8" s="1"/>
  <c r="AA100" i="8" s="1"/>
  <c r="AN41" i="8"/>
  <c r="AN63" i="8" s="1"/>
  <c r="AZ77" i="8" s="1"/>
  <c r="AO43" i="8"/>
  <c r="AO65" i="8" s="1"/>
  <c r="BA81" i="8" s="1"/>
  <c r="AL40" i="8"/>
  <c r="AL62" i="8" s="1"/>
  <c r="AV76" i="8" s="1"/>
  <c r="AM42" i="8"/>
  <c r="AM64" i="8" s="1"/>
  <c r="AW80" i="8" s="1"/>
  <c r="AP44" i="8"/>
  <c r="AP66" i="8" s="1"/>
  <c r="BB82" i="8" s="1"/>
  <c r="AM44" i="8"/>
  <c r="AM66" i="8" s="1"/>
  <c r="AW82" i="8" s="1"/>
  <c r="AN45" i="8"/>
  <c r="AN67" i="8" s="1"/>
  <c r="AZ83" i="8" s="1"/>
  <c r="X103" i="8" s="1"/>
  <c r="AL41" i="8"/>
  <c r="AL63" i="8" s="1"/>
  <c r="AV77" i="8" s="1"/>
  <c r="AQ41" i="8"/>
  <c r="AQ63" i="8" s="1"/>
  <c r="BC77" i="8" s="1"/>
  <c r="AN40" i="8"/>
  <c r="AN62" i="8" s="1"/>
  <c r="AZ76" i="8" s="1"/>
  <c r="I35" i="4"/>
  <c r="I37" i="4"/>
  <c r="I36" i="4"/>
  <c r="G45" i="8" l="1"/>
  <c r="G67" i="8" s="1"/>
  <c r="M83" i="8" s="1"/>
  <c r="F45" i="8"/>
  <c r="F67" i="8" s="1"/>
  <c r="L83" i="8" s="1"/>
  <c r="E41" i="8"/>
  <c r="E63" i="8" s="1"/>
  <c r="E73" i="8" s="1"/>
  <c r="S93" i="8" s="1"/>
  <c r="E42" i="8"/>
  <c r="E64" i="8" s="1"/>
  <c r="E74" i="8" s="1"/>
  <c r="G40" i="8"/>
  <c r="G62" i="8" s="1"/>
  <c r="M72" i="8" s="1"/>
  <c r="AA92" i="8" s="1"/>
  <c r="AA107" i="8" s="1"/>
  <c r="E40" i="8"/>
  <c r="E62" i="8" s="1"/>
  <c r="E72" i="8" s="1"/>
  <c r="S92" i="8" s="1"/>
  <c r="G42" i="8"/>
  <c r="G64" i="8" s="1"/>
  <c r="M74" i="8" s="1"/>
  <c r="D43" i="8"/>
  <c r="D65" i="8" s="1"/>
  <c r="D75" i="8" s="1"/>
  <c r="D40" i="8"/>
  <c r="D62" i="8" s="1"/>
  <c r="D72" i="8" s="1"/>
  <c r="R92" i="8" s="1"/>
  <c r="R107" i="8" s="1"/>
  <c r="G44" i="8"/>
  <c r="G66" i="8" s="1"/>
  <c r="M82" i="8" s="1"/>
  <c r="G43" i="8"/>
  <c r="G65" i="8" s="1"/>
  <c r="M75" i="8" s="1"/>
  <c r="D41" i="8"/>
  <c r="D63" i="8" s="1"/>
  <c r="D73" i="8" s="1"/>
  <c r="R93" i="8" s="1"/>
  <c r="D44" i="8"/>
  <c r="D66" i="8" s="1"/>
  <c r="D82" i="8" s="1"/>
  <c r="C40" i="8"/>
  <c r="C62" i="8" s="1"/>
  <c r="C72" i="8" s="1"/>
  <c r="Q92" i="8" s="1"/>
  <c r="Y97" i="8"/>
  <c r="D42" i="8"/>
  <c r="D64" i="8" s="1"/>
  <c r="D74" i="8" s="1"/>
  <c r="B42" i="8"/>
  <c r="B64" i="8" s="1"/>
  <c r="B74" i="8" s="1"/>
  <c r="P94" i="8" s="1"/>
  <c r="B30" i="5" s="1"/>
  <c r="B44" i="8"/>
  <c r="B66" i="8" s="1"/>
  <c r="B82" i="8" s="1"/>
  <c r="P102" i="8" s="1"/>
  <c r="P117" i="8" s="1"/>
  <c r="C44" i="8"/>
  <c r="C66" i="8" s="1"/>
  <c r="C82" i="8" s="1"/>
  <c r="Q102" i="8" s="1"/>
  <c r="E45" i="8"/>
  <c r="E67" i="8" s="1"/>
  <c r="E83" i="8" s="1"/>
  <c r="B41" i="8"/>
  <c r="B63" i="8" s="1"/>
  <c r="B73" i="8" s="1"/>
  <c r="P93" i="8" s="1"/>
  <c r="B29" i="5" s="1"/>
  <c r="F41" i="8"/>
  <c r="F63" i="8" s="1"/>
  <c r="L73" i="8" s="1"/>
  <c r="Z93" i="8" s="1"/>
  <c r="Z108" i="8" s="1"/>
  <c r="F42" i="8"/>
  <c r="F64" i="8" s="1"/>
  <c r="L74" i="8" s="1"/>
  <c r="C41" i="8"/>
  <c r="C63" i="8" s="1"/>
  <c r="C73" i="8" s="1"/>
  <c r="Q93" i="8" s="1"/>
  <c r="C29" i="5" s="1"/>
  <c r="T101" i="8"/>
  <c r="T116" i="8" s="1"/>
  <c r="B40" i="8"/>
  <c r="B62" i="8" s="1"/>
  <c r="B72" i="8" s="1"/>
  <c r="P92" i="8" s="1"/>
  <c r="B28" i="5" s="1"/>
  <c r="F40" i="8"/>
  <c r="F62" i="8" s="1"/>
  <c r="L72" i="8" s="1"/>
  <c r="Z92" i="8" s="1"/>
  <c r="C42" i="8"/>
  <c r="C64" i="8" s="1"/>
  <c r="C74" i="8" s="1"/>
  <c r="Q94" i="8" s="1"/>
  <c r="C30" i="5" s="1"/>
  <c r="G41" i="8"/>
  <c r="G63" i="8" s="1"/>
  <c r="M73" i="8" s="1"/>
  <c r="AA93" i="8" s="1"/>
  <c r="AA108" i="8" s="1"/>
  <c r="C43" i="8"/>
  <c r="C65" i="8" s="1"/>
  <c r="C75" i="8" s="1"/>
  <c r="Q95" i="8" s="1"/>
  <c r="C31" i="5" s="1"/>
  <c r="B43" i="8"/>
  <c r="B65" i="8" s="1"/>
  <c r="B75" i="8" s="1"/>
  <c r="P95" i="8" s="1"/>
  <c r="B45" i="8"/>
  <c r="B67" i="8" s="1"/>
  <c r="B83" i="8" s="1"/>
  <c r="P103" i="8" s="1"/>
  <c r="B39" i="5" s="1"/>
  <c r="F44" i="8"/>
  <c r="F66" i="8" s="1"/>
  <c r="L82" i="8" s="1"/>
  <c r="Z102" i="8" s="1"/>
  <c r="Y118" i="8"/>
  <c r="K39" i="5"/>
  <c r="M28" i="5"/>
  <c r="S107" i="8"/>
  <c r="E28" i="5"/>
  <c r="D28" i="5"/>
  <c r="F34" i="5"/>
  <c r="T113" i="8"/>
  <c r="H36" i="5"/>
  <c r="V115" i="8"/>
  <c r="W113" i="8"/>
  <c r="I34" i="5"/>
  <c r="Y113" i="8"/>
  <c r="K34" i="5"/>
  <c r="AA115" i="8"/>
  <c r="M36" i="5"/>
  <c r="L36" i="5"/>
  <c r="Z115" i="8"/>
  <c r="Q117" i="8"/>
  <c r="C38" i="5"/>
  <c r="P108" i="8"/>
  <c r="L29" i="5"/>
  <c r="X113" i="8"/>
  <c r="J34" i="5"/>
  <c r="G34" i="5"/>
  <c r="U113" i="8"/>
  <c r="U114" i="8"/>
  <c r="G35" i="5"/>
  <c r="H35" i="5"/>
  <c r="V114" i="8"/>
  <c r="Y100" i="8"/>
  <c r="X97" i="8"/>
  <c r="X118" i="8"/>
  <c r="J39" i="5"/>
  <c r="D29" i="5"/>
  <c r="R108" i="8"/>
  <c r="S108" i="8"/>
  <c r="E29" i="5"/>
  <c r="Q107" i="8"/>
  <c r="C28" i="5"/>
  <c r="Y114" i="8"/>
  <c r="K35" i="5"/>
  <c r="I37" i="5"/>
  <c r="W116" i="8"/>
  <c r="U101" i="8"/>
  <c r="X114" i="8"/>
  <c r="J35" i="5"/>
  <c r="W112" i="8"/>
  <c r="I33" i="5"/>
  <c r="U100" i="8"/>
  <c r="Y101" i="8"/>
  <c r="X117" i="8"/>
  <c r="J38" i="5"/>
  <c r="Q118" i="8"/>
  <c r="C39" i="5"/>
  <c r="K33" i="5"/>
  <c r="Y112" i="8"/>
  <c r="X116" i="8"/>
  <c r="J37" i="5"/>
  <c r="W111" i="8"/>
  <c r="I32" i="5"/>
  <c r="H33" i="5"/>
  <c r="V112" i="8"/>
  <c r="Z116" i="8"/>
  <c r="L37" i="5"/>
  <c r="Y117" i="8"/>
  <c r="K38" i="5"/>
  <c r="M37" i="5"/>
  <c r="AA116" i="8"/>
  <c r="P45" i="8"/>
  <c r="P67" i="8" s="1"/>
  <c r="T83" i="8" s="1"/>
  <c r="T103" i="8" s="1"/>
  <c r="R42" i="8"/>
  <c r="R64" i="8" s="1"/>
  <c r="Z76" i="8" s="1"/>
  <c r="Z96" i="8" s="1"/>
  <c r="N40" i="8"/>
  <c r="N62" i="8" s="1"/>
  <c r="R74" i="8" s="1"/>
  <c r="R94" i="8" s="1"/>
  <c r="S43" i="8"/>
  <c r="S65" i="8" s="1"/>
  <c r="AA77" i="8" s="1"/>
  <c r="AA97" i="8" s="1"/>
  <c r="O41" i="8"/>
  <c r="O63" i="8" s="1"/>
  <c r="S75" i="8" s="1"/>
  <c r="O44" i="8"/>
  <c r="O66" i="8" s="1"/>
  <c r="S82" i="8" s="1"/>
  <c r="S102" i="8" s="1"/>
  <c r="Q41" i="8"/>
  <c r="Q63" i="8" s="1"/>
  <c r="U75" i="8" s="1"/>
  <c r="U95" i="8" s="1"/>
  <c r="N43" i="8"/>
  <c r="N65" i="8" s="1"/>
  <c r="R77" i="8" s="1"/>
  <c r="R97" i="8" s="1"/>
  <c r="P42" i="8"/>
  <c r="P64" i="8" s="1"/>
  <c r="T76" i="8" s="1"/>
  <c r="T96" i="8" s="1"/>
  <c r="R44" i="8"/>
  <c r="R66" i="8" s="1"/>
  <c r="Z82" i="8" s="1"/>
  <c r="N42" i="8"/>
  <c r="N64" i="8" s="1"/>
  <c r="R76" i="8" s="1"/>
  <c r="R96" i="8" s="1"/>
  <c r="S45" i="8"/>
  <c r="S67" i="8" s="1"/>
  <c r="AA83" i="8" s="1"/>
  <c r="O43" i="8"/>
  <c r="O65" i="8" s="1"/>
  <c r="S77" i="8" s="1"/>
  <c r="S97" i="8" s="1"/>
  <c r="Q40" i="8"/>
  <c r="Q62" i="8" s="1"/>
  <c r="U74" i="8" s="1"/>
  <c r="U94" i="8" s="1"/>
  <c r="Q43" i="8"/>
  <c r="Q65" i="8" s="1"/>
  <c r="U77" i="8" s="1"/>
  <c r="U97" i="8" s="1"/>
  <c r="S40" i="8"/>
  <c r="S62" i="8" s="1"/>
  <c r="AA74" i="8" s="1"/>
  <c r="AA94" i="8" s="1"/>
  <c r="P40" i="8"/>
  <c r="P62" i="8" s="1"/>
  <c r="T74" i="8" s="1"/>
  <c r="T94" i="8" s="1"/>
  <c r="R43" i="8"/>
  <c r="R65" i="8" s="1"/>
  <c r="Z77" i="8" s="1"/>
  <c r="Z97" i="8" s="1"/>
  <c r="N44" i="8"/>
  <c r="N66" i="8" s="1"/>
  <c r="R82" i="8" s="1"/>
  <c r="R102" i="8" s="1"/>
  <c r="P41" i="8"/>
  <c r="P63" i="8" s="1"/>
  <c r="T75" i="8" s="1"/>
  <c r="T95" i="8" s="1"/>
  <c r="O45" i="8"/>
  <c r="O67" i="8" s="1"/>
  <c r="S83" i="8" s="1"/>
  <c r="Q42" i="8"/>
  <c r="Q64" i="8" s="1"/>
  <c r="U76" i="8" s="1"/>
  <c r="U96" i="8" s="1"/>
  <c r="Q45" i="8"/>
  <c r="Q67" i="8" s="1"/>
  <c r="U83" i="8" s="1"/>
  <c r="U103" i="8" s="1"/>
  <c r="S42" i="8"/>
  <c r="S64" i="8" s="1"/>
  <c r="AA76" i="8" s="1"/>
  <c r="AA96" i="8" s="1"/>
  <c r="O40" i="8"/>
  <c r="O62" i="8" s="1"/>
  <c r="S74" i="8" s="1"/>
  <c r="R41" i="8"/>
  <c r="R63" i="8" s="1"/>
  <c r="Z75" i="8" s="1"/>
  <c r="Z95" i="8" s="1"/>
  <c r="N41" i="8"/>
  <c r="N63" i="8" s="1"/>
  <c r="R75" i="8" s="1"/>
  <c r="R95" i="8" s="1"/>
  <c r="P43" i="8"/>
  <c r="P65" i="8" s="1"/>
  <c r="T77" i="8" s="1"/>
  <c r="T97" i="8" s="1"/>
  <c r="R40" i="8"/>
  <c r="R62" i="8" s="1"/>
  <c r="Z74" i="8" s="1"/>
  <c r="Z94" i="8" s="1"/>
  <c r="Q44" i="8"/>
  <c r="Q66" i="8" s="1"/>
  <c r="U82" i="8" s="1"/>
  <c r="U102" i="8" s="1"/>
  <c r="S41" i="8"/>
  <c r="S63" i="8" s="1"/>
  <c r="AA75" i="8" s="1"/>
  <c r="AA95" i="8" s="1"/>
  <c r="S44" i="8"/>
  <c r="S66" i="8" s="1"/>
  <c r="AA82" i="8" s="1"/>
  <c r="AA102" i="8" s="1"/>
  <c r="O42" i="8"/>
  <c r="O64" i="8" s="1"/>
  <c r="S76" i="8" s="1"/>
  <c r="S96" i="8" s="1"/>
  <c r="R45" i="8"/>
  <c r="R67" i="8" s="1"/>
  <c r="Z83" i="8" s="1"/>
  <c r="Z103" i="8" s="1"/>
  <c r="N45" i="8"/>
  <c r="N67" i="8" s="1"/>
  <c r="R83" i="8" s="1"/>
  <c r="R103" i="8" s="1"/>
  <c r="P44" i="8"/>
  <c r="P66" i="8" s="1"/>
  <c r="T82" i="8" s="1"/>
  <c r="T102" i="8" s="1"/>
  <c r="Z107" i="8"/>
  <c r="L28" i="5"/>
  <c r="Q109" i="8"/>
  <c r="Q110" i="8"/>
  <c r="P110" i="8"/>
  <c r="B31" i="5"/>
  <c r="S95" i="8"/>
  <c r="X100" i="8"/>
  <c r="X96" i="8"/>
  <c r="V111" i="8"/>
  <c r="H32" i="5"/>
  <c r="Y96" i="8"/>
  <c r="T114" i="8"/>
  <c r="F35" i="5"/>
  <c r="V116" i="8"/>
  <c r="H37" i="5"/>
  <c r="T100" i="8"/>
  <c r="W115" i="8"/>
  <c r="I36" i="5"/>
  <c r="P118" i="8" l="1"/>
  <c r="S94" i="8"/>
  <c r="S103" i="8"/>
  <c r="F37" i="5"/>
  <c r="AA103" i="8"/>
  <c r="M39" i="5" s="1"/>
  <c r="P109" i="8"/>
  <c r="B38" i="5"/>
  <c r="M29" i="5"/>
  <c r="AA117" i="8"/>
  <c r="M38" i="5"/>
  <c r="M30" i="5"/>
  <c r="AA109" i="8"/>
  <c r="D39" i="5"/>
  <c r="R118" i="8"/>
  <c r="AA110" i="8"/>
  <c r="M31" i="5"/>
  <c r="D31" i="5"/>
  <c r="R110" i="8"/>
  <c r="R117" i="8"/>
  <c r="D38" i="5"/>
  <c r="D30" i="5"/>
  <c r="R109" i="8"/>
  <c r="L31" i="5"/>
  <c r="Z110" i="8"/>
  <c r="E38" i="5"/>
  <c r="S117" i="8"/>
  <c r="L30" i="5"/>
  <c r="Z109" i="8"/>
  <c r="S109" i="8"/>
  <c r="E30" i="5"/>
  <c r="E39" i="5"/>
  <c r="S118" i="8"/>
  <c r="X115" i="8"/>
  <c r="J36" i="5"/>
  <c r="U118" i="8"/>
  <c r="G39" i="5"/>
  <c r="D32" i="5"/>
  <c r="R111" i="8"/>
  <c r="L39" i="5"/>
  <c r="Z118" i="8"/>
  <c r="E31" i="5"/>
  <c r="S110" i="8"/>
  <c r="L33" i="5"/>
  <c r="Z112" i="8"/>
  <c r="G30" i="5"/>
  <c r="U109" i="8"/>
  <c r="L32" i="5"/>
  <c r="Z111" i="8"/>
  <c r="Y116" i="8"/>
  <c r="K37" i="5"/>
  <c r="Y111" i="8"/>
  <c r="K32" i="5"/>
  <c r="U112" i="8"/>
  <c r="G33" i="5"/>
  <c r="G31" i="5"/>
  <c r="U110" i="8"/>
  <c r="U117" i="8"/>
  <c r="G38" i="5"/>
  <c r="G32" i="5"/>
  <c r="U111" i="8"/>
  <c r="L38" i="5"/>
  <c r="Z117" i="8"/>
  <c r="E32" i="5"/>
  <c r="S111" i="8"/>
  <c r="T109" i="8"/>
  <c r="F30" i="5"/>
  <c r="S112" i="8"/>
  <c r="E33" i="5"/>
  <c r="T111" i="8"/>
  <c r="F32" i="5"/>
  <c r="T118" i="8"/>
  <c r="F39" i="5"/>
  <c r="U115" i="8"/>
  <c r="G36" i="5"/>
  <c r="J33" i="5"/>
  <c r="X112" i="8"/>
  <c r="T115" i="8"/>
  <c r="F36" i="5"/>
  <c r="X111" i="8"/>
  <c r="J32" i="5"/>
  <c r="F38" i="5"/>
  <c r="T117" i="8"/>
  <c r="T112" i="8"/>
  <c r="F33" i="5"/>
  <c r="M32" i="5"/>
  <c r="AA111" i="8"/>
  <c r="T110" i="8"/>
  <c r="F31" i="5"/>
  <c r="D33" i="5"/>
  <c r="R112" i="8"/>
  <c r="AA112" i="8"/>
  <c r="M33" i="5"/>
  <c r="U116" i="8"/>
  <c r="G37" i="5"/>
  <c r="Y115" i="8"/>
  <c r="K36" i="5"/>
  <c r="AA118" i="8" l="1"/>
  <c r="P121" i="8" a="1"/>
  <c r="V124" i="8" s="1"/>
  <c r="X132" i="8" l="1"/>
  <c r="T130" i="8"/>
  <c r="AA124" i="8"/>
  <c r="P125" i="8"/>
  <c r="W132" i="8"/>
  <c r="R127" i="8"/>
  <c r="Z122" i="8"/>
  <c r="P123" i="8"/>
  <c r="T124" i="8"/>
  <c r="Y131" i="8"/>
  <c r="S127" i="8"/>
  <c r="R122" i="8"/>
  <c r="Y121" i="8"/>
  <c r="W121" i="8"/>
  <c r="P121" i="8"/>
  <c r="T121" i="8"/>
  <c r="P132" i="8"/>
  <c r="AA123" i="8"/>
  <c r="S130" i="8"/>
  <c r="Q129" i="8"/>
  <c r="V128" i="8"/>
  <c r="V131" i="8"/>
  <c r="AA127" i="8"/>
  <c r="U126" i="8"/>
  <c r="X128" i="8"/>
  <c r="W128" i="8"/>
  <c r="S128" i="8"/>
  <c r="Y126" i="8"/>
  <c r="U122" i="8"/>
  <c r="P129" i="8"/>
  <c r="U123" i="8"/>
  <c r="Y132" i="8"/>
  <c r="R121" i="8"/>
  <c r="AA129" i="8"/>
  <c r="S121" i="8"/>
  <c r="R126" i="8"/>
  <c r="Y125" i="8"/>
  <c r="U121" i="8"/>
  <c r="R132" i="8"/>
  <c r="X123" i="8"/>
  <c r="T131" i="8"/>
  <c r="V121" i="8"/>
  <c r="X129" i="8"/>
  <c r="AA128" i="8"/>
  <c r="W130" i="8"/>
  <c r="S131" i="8"/>
  <c r="T122" i="8"/>
  <c r="P130" i="8"/>
  <c r="AA131" i="8"/>
  <c r="W123" i="8"/>
  <c r="T125" i="8"/>
  <c r="Q122" i="8"/>
  <c r="X131" i="8"/>
  <c r="Z124" i="8"/>
  <c r="AA130" i="8"/>
  <c r="Q131" i="8"/>
  <c r="Z132" i="8"/>
  <c r="T123" i="8"/>
  <c r="Q130" i="8"/>
  <c r="S122" i="8"/>
  <c r="P128" i="8"/>
  <c r="R124" i="8"/>
  <c r="S126" i="8"/>
  <c r="R125" i="8"/>
  <c r="X124" i="8"/>
  <c r="W124" i="8"/>
  <c r="W126" i="8"/>
  <c r="AA126" i="8"/>
  <c r="Y122" i="8"/>
  <c r="X125" i="8"/>
  <c r="Z128" i="8"/>
  <c r="Q125" i="8"/>
  <c r="X122" i="8"/>
  <c r="U132" i="8"/>
  <c r="Z125" i="8"/>
  <c r="Z130" i="8"/>
  <c r="T128" i="8"/>
  <c r="Q128" i="8"/>
  <c r="P131" i="8"/>
  <c r="V130" i="8"/>
  <c r="Z123" i="8"/>
  <c r="AA132" i="8"/>
  <c r="V132" i="8"/>
  <c r="Q126" i="8"/>
  <c r="R130" i="8"/>
  <c r="R131" i="8"/>
  <c r="X127" i="8"/>
  <c r="V126" i="8"/>
  <c r="AA122" i="8"/>
  <c r="Z121" i="8"/>
  <c r="Y127" i="8"/>
  <c r="T129" i="8"/>
  <c r="Z127" i="8"/>
  <c r="V122" i="8"/>
  <c r="T126" i="8"/>
  <c r="X126" i="8"/>
  <c r="P126" i="8"/>
  <c r="Q127" i="8"/>
  <c r="U124" i="8"/>
  <c r="Y130" i="8"/>
  <c r="Z129" i="8"/>
  <c r="V123" i="8"/>
  <c r="P122" i="8"/>
  <c r="W125" i="8"/>
  <c r="Z126" i="8"/>
  <c r="R123" i="8"/>
  <c r="Q124" i="8"/>
  <c r="P127" i="8"/>
  <c r="Q123" i="8"/>
  <c r="Q132" i="8"/>
  <c r="V127" i="8"/>
  <c r="U131" i="8"/>
  <c r="T127" i="8"/>
  <c r="W127" i="8"/>
  <c r="S129" i="8"/>
  <c r="U129" i="8"/>
  <c r="T132" i="8"/>
  <c r="S124" i="8"/>
  <c r="U128" i="8"/>
  <c r="P124" i="8"/>
  <c r="Y128" i="8"/>
  <c r="W131" i="8"/>
  <c r="U125" i="8"/>
  <c r="R128" i="8"/>
  <c r="Y124" i="8"/>
  <c r="R129" i="8"/>
  <c r="W122" i="8"/>
  <c r="AA125" i="8"/>
  <c r="Y129" i="8"/>
  <c r="X130" i="8"/>
  <c r="X121" i="8"/>
  <c r="S125" i="8"/>
  <c r="S132" i="8"/>
  <c r="Q121" i="8"/>
  <c r="Y123" i="8"/>
  <c r="V125" i="8"/>
  <c r="W129" i="8"/>
  <c r="U130" i="8"/>
  <c r="S123" i="8"/>
  <c r="AA121" i="8"/>
  <c r="U127" i="8"/>
  <c r="Z131" i="8"/>
  <c r="V129" i="8"/>
  <c r="C63" i="5" l="1" a="1"/>
  <c r="C72" i="5" s="1"/>
  <c r="C73" i="5" l="1"/>
  <c r="D82" i="5" s="1"/>
  <c r="C63" i="5"/>
  <c r="A78" i="5" s="1"/>
  <c r="C64" i="5"/>
  <c r="A79" i="5" s="1"/>
  <c r="C66" i="5"/>
  <c r="A81" i="5" s="1"/>
  <c r="C70" i="5"/>
  <c r="J75" i="5" s="1"/>
  <c r="L75" i="5" s="1"/>
  <c r="C67" i="5"/>
  <c r="B80" i="5" s="1"/>
  <c r="C65" i="5"/>
  <c r="B78" i="5" s="1"/>
  <c r="C71" i="5"/>
  <c r="D80" i="5" s="1"/>
  <c r="C69" i="5"/>
  <c r="C80" i="5" s="1"/>
  <c r="C68" i="5"/>
  <c r="C79" i="5" s="1"/>
  <c r="C74" i="5"/>
  <c r="J68" i="5" s="1"/>
  <c r="C83" i="5"/>
  <c r="D81" i="5"/>
  <c r="J76" i="5"/>
  <c r="B82" i="5"/>
  <c r="C81" i="5"/>
  <c r="C78" i="5"/>
  <c r="I75" i="5" l="1"/>
  <c r="K75" i="5" s="1"/>
  <c r="A82" i="5"/>
  <c r="I68" i="5"/>
  <c r="I72" i="5" s="1"/>
  <c r="D79" i="5"/>
  <c r="I71" i="5"/>
  <c r="I66" i="5"/>
  <c r="K66" i="5" s="1"/>
  <c r="J71" i="5"/>
  <c r="I67" i="5"/>
  <c r="K67" i="5" s="1"/>
  <c r="B83" i="5"/>
  <c r="C82" i="5"/>
  <c r="D52" i="5" s="1" a="1"/>
  <c r="D78" i="5"/>
  <c r="B81" i="5"/>
  <c r="J67" i="5"/>
  <c r="J70" i="5" s="1"/>
  <c r="A80" i="5"/>
  <c r="J66" i="5"/>
  <c r="L66" i="5" s="1"/>
  <c r="A83" i="5"/>
  <c r="I76" i="5"/>
  <c r="K76" i="5" s="1"/>
  <c r="B79" i="5"/>
  <c r="D83" i="5"/>
  <c r="D57" i="5" a="1"/>
  <c r="D58" i="5" s="1"/>
  <c r="I78" i="5"/>
  <c r="I69" i="5"/>
  <c r="K69" i="5" s="1"/>
  <c r="K68" i="5"/>
  <c r="J74" i="5"/>
  <c r="L71" i="5"/>
  <c r="K71" i="5"/>
  <c r="I74" i="5"/>
  <c r="J78" i="5"/>
  <c r="L76" i="5"/>
  <c r="J69" i="5"/>
  <c r="L69" i="5" s="1"/>
  <c r="J72" i="5"/>
  <c r="L68" i="5"/>
  <c r="I70" i="5" l="1"/>
  <c r="D42" i="5" a="1"/>
  <c r="D42" i="5" s="1"/>
  <c r="D47" i="5" a="1"/>
  <c r="D49" i="5" s="1"/>
  <c r="L67" i="5"/>
  <c r="D57" i="5"/>
  <c r="D59" i="5"/>
  <c r="J73" i="5"/>
  <c r="L73" i="5" s="1"/>
  <c r="L70" i="5"/>
  <c r="D54" i="5"/>
  <c r="D52" i="5"/>
  <c r="D53" i="5"/>
  <c r="L78" i="5"/>
  <c r="J81" i="5"/>
  <c r="L81" i="5" s="1"/>
  <c r="J79" i="5"/>
  <c r="L79" i="5" s="1"/>
  <c r="L72" i="5"/>
  <c r="K74" i="5"/>
  <c r="I77" i="5"/>
  <c r="L74" i="5"/>
  <c r="J77" i="5"/>
  <c r="K70" i="5"/>
  <c r="I73" i="5"/>
  <c r="K73" i="5" s="1"/>
  <c r="K72" i="5"/>
  <c r="I79" i="5"/>
  <c r="K79" i="5" s="1"/>
  <c r="I81" i="5"/>
  <c r="K81" i="5" s="1"/>
  <c r="K78" i="5"/>
  <c r="D44" i="5" l="1"/>
  <c r="D47" i="5"/>
  <c r="I47" i="5" s="1" a="1"/>
  <c r="D43" i="5"/>
  <c r="D48" i="5"/>
  <c r="I57" i="5" a="1"/>
  <c r="I58" i="5" s="1"/>
  <c r="L77" i="5"/>
  <c r="J80" i="5"/>
  <c r="L80" i="5" s="1"/>
  <c r="I52" i="5" a="1"/>
  <c r="K77" i="5"/>
  <c r="I80" i="5"/>
  <c r="K80" i="5" s="1"/>
  <c r="I42" i="5" l="1" a="1"/>
  <c r="I43" i="5" s="1"/>
  <c r="I59" i="5"/>
  <c r="I57" i="5"/>
  <c r="I53" i="5"/>
  <c r="I54" i="5"/>
  <c r="I52" i="5"/>
  <c r="I47" i="5"/>
  <c r="I49" i="5"/>
  <c r="I48" i="5"/>
  <c r="I44" i="5" l="1"/>
  <c r="I42" i="5"/>
</calcChain>
</file>

<file path=xl/sharedStrings.xml><?xml version="1.0" encoding="utf-8"?>
<sst xmlns="http://schemas.openxmlformats.org/spreadsheetml/2006/main" count="760" uniqueCount="148">
  <si>
    <t>=</t>
  </si>
  <si>
    <t>Nó3</t>
  </si>
  <si>
    <t>Nó2</t>
  </si>
  <si>
    <t>Nó1</t>
  </si>
  <si>
    <t>espessura</t>
  </si>
  <si>
    <t xml:space="preserve"> =u1</t>
  </si>
  <si>
    <t xml:space="preserve"> =v1</t>
  </si>
  <si>
    <t xml:space="preserve"> =u2</t>
  </si>
  <si>
    <t xml:space="preserve"> =v2</t>
  </si>
  <si>
    <t xml:space="preserve"> =u3</t>
  </si>
  <si>
    <t xml:space="preserve"> =v3</t>
  </si>
  <si>
    <t>Coordenadas nodais</t>
  </si>
  <si>
    <r>
      <t>e</t>
    </r>
    <r>
      <rPr>
        <sz val="10"/>
        <rFont val="Arial"/>
        <family val="2"/>
      </rPr>
      <t>xx</t>
    </r>
  </si>
  <si>
    <r>
      <t>s</t>
    </r>
    <r>
      <rPr>
        <sz val="10"/>
        <rFont val="Arial"/>
        <family val="2"/>
      </rPr>
      <t>xx</t>
    </r>
  </si>
  <si>
    <r>
      <t>e</t>
    </r>
    <r>
      <rPr>
        <sz val="10"/>
        <rFont val="Arial"/>
        <family val="2"/>
      </rPr>
      <t>yy</t>
    </r>
  </si>
  <si>
    <r>
      <t>s</t>
    </r>
    <r>
      <rPr>
        <sz val="10"/>
        <rFont val="Arial"/>
        <family val="2"/>
      </rPr>
      <t>yy</t>
    </r>
  </si>
  <si>
    <r>
      <t>g</t>
    </r>
    <r>
      <rPr>
        <sz val="10"/>
        <rFont val="Arial"/>
        <family val="2"/>
      </rPr>
      <t>xy</t>
    </r>
  </si>
  <si>
    <r>
      <t>t</t>
    </r>
    <r>
      <rPr>
        <sz val="10"/>
        <rFont val="Arial"/>
        <family val="2"/>
      </rPr>
      <t>xy</t>
    </r>
  </si>
  <si>
    <t>MPa</t>
  </si>
  <si>
    <t>Coordenadas nodais elem=2</t>
  </si>
  <si>
    <t>Coordenadas nodais elem=1</t>
  </si>
  <si>
    <t xml:space="preserve"> =u4</t>
  </si>
  <si>
    <t xml:space="preserve"> =v4</t>
  </si>
  <si>
    <t>COORD NODAIS</t>
  </si>
  <si>
    <t>DESL NODAIS</t>
  </si>
  <si>
    <t>COORD DEFORM</t>
  </si>
  <si>
    <t>xi</t>
  </si>
  <si>
    <t>yi</t>
  </si>
  <si>
    <t>ui</t>
  </si>
  <si>
    <t>vi</t>
  </si>
  <si>
    <t>Ampliacao=</t>
  </si>
  <si>
    <t>Nome:</t>
  </si>
  <si>
    <t>Nº:</t>
  </si>
  <si>
    <t>MEF 3</t>
  </si>
  <si>
    <t>Coordenadas nodais elem=3</t>
  </si>
  <si>
    <t>Coordenadas nodais elem=4</t>
  </si>
  <si>
    <t xml:space="preserve"> =u5</t>
  </si>
  <si>
    <t xml:space="preserve"> =v5</t>
  </si>
  <si>
    <t xml:space="preserve"> =u6</t>
  </si>
  <si>
    <t xml:space="preserve"> =v6</t>
  </si>
  <si>
    <t>{d}</t>
  </si>
  <si>
    <t>{F}</t>
  </si>
  <si>
    <t>Elem 1</t>
  </si>
  <si>
    <t>Elem 2</t>
  </si>
  <si>
    <t>Elem 3</t>
  </si>
  <si>
    <t>Elem 4</t>
  </si>
  <si>
    <t>MEF 2</t>
  </si>
  <si>
    <t>Propriedades do material:</t>
  </si>
  <si>
    <t>No</t>
  </si>
  <si>
    <t>Coord. X</t>
  </si>
  <si>
    <t>Coord. Y</t>
  </si>
  <si>
    <t>Desloc. U</t>
  </si>
  <si>
    <t>Desloc. V</t>
  </si>
  <si>
    <t>E</t>
  </si>
  <si>
    <t>v</t>
  </si>
  <si>
    <t>L_barra</t>
  </si>
  <si>
    <t>ELEMENTO TRIANGULAR</t>
  </si>
  <si>
    <t>[C] =</t>
  </si>
  <si>
    <t xml:space="preserve"> [C]-1=</t>
  </si>
  <si>
    <t>N1=</t>
  </si>
  <si>
    <t>x</t>
  </si>
  <si>
    <t>y</t>
  </si>
  <si>
    <t>u=</t>
  </si>
  <si>
    <t>N2=</t>
  </si>
  <si>
    <t>v=</t>
  </si>
  <si>
    <t>N3=</t>
  </si>
  <si>
    <t>[N]=</t>
  </si>
  <si>
    <t>[D]=</t>
  </si>
  <si>
    <t>Matriz de elasticidade</t>
  </si>
  <si>
    <r>
      <t>[B]</t>
    </r>
    <r>
      <rPr>
        <sz val="10"/>
        <rFont val="Calibri"/>
        <family val="2"/>
        <scheme val="minor"/>
      </rPr>
      <t>=</t>
    </r>
  </si>
  <si>
    <r>
      <t>{e}</t>
    </r>
    <r>
      <rPr>
        <b/>
        <sz val="10"/>
        <rFont val="Symbol"/>
        <family val="1"/>
        <charset val="2"/>
      </rPr>
      <t xml:space="preserve"> =</t>
    </r>
  </si>
  <si>
    <r>
      <t>{s}</t>
    </r>
    <r>
      <rPr>
        <b/>
        <sz val="10"/>
        <rFont val="Symbol"/>
        <family val="1"/>
        <charset val="2"/>
      </rPr>
      <t xml:space="preserve"> =</t>
    </r>
  </si>
  <si>
    <t>= B * d</t>
  </si>
  <si>
    <t>= D * deformação</t>
  </si>
  <si>
    <r>
      <t>[B]</t>
    </r>
    <r>
      <rPr>
        <b/>
        <vertAlign val="superscript"/>
        <sz val="8"/>
        <rFont val="Calibri"/>
        <family val="2"/>
        <scheme val="minor"/>
      </rPr>
      <t>T</t>
    </r>
    <r>
      <rPr>
        <b/>
        <sz val="8"/>
        <rFont val="Calibri"/>
        <family val="2"/>
        <scheme val="minor"/>
      </rPr>
      <t>[D][B]</t>
    </r>
    <r>
      <rPr>
        <sz val="8"/>
        <rFont val="Calibri"/>
        <family val="2"/>
        <scheme val="minor"/>
      </rPr>
      <t>=</t>
    </r>
  </si>
  <si>
    <t>C</t>
  </si>
  <si>
    <t>x=</t>
  </si>
  <si>
    <t>Matriz:</t>
  </si>
  <si>
    <t>y=</t>
  </si>
  <si>
    <t>u1</t>
  </si>
  <si>
    <t>v1</t>
  </si>
  <si>
    <t>u2</t>
  </si>
  <si>
    <t>Area:</t>
  </si>
  <si>
    <t>mm^2</t>
  </si>
  <si>
    <t>v2</t>
  </si>
  <si>
    <t>u3</t>
  </si>
  <si>
    <t>Espessura:</t>
  </si>
  <si>
    <t>mm</t>
  </si>
  <si>
    <t>v3</t>
  </si>
  <si>
    <t>Volume:</t>
  </si>
  <si>
    <t>mm^3</t>
  </si>
  <si>
    <t>Volume =</t>
  </si>
  <si>
    <t>A * t</t>
  </si>
  <si>
    <t>x1</t>
  </si>
  <si>
    <t>x2</t>
  </si>
  <si>
    <t>x6</t>
  </si>
  <si>
    <t>v6</t>
  </si>
  <si>
    <t>[k]=</t>
  </si>
  <si>
    <r>
      <t>E</t>
    </r>
    <r>
      <rPr>
        <sz val="10"/>
        <rFont val="Calibri"/>
        <family val="2"/>
        <scheme val="minor"/>
      </rPr>
      <t>=</t>
    </r>
  </si>
  <si>
    <r>
      <t>n</t>
    </r>
    <r>
      <rPr>
        <sz val="10"/>
        <rFont val="Calibri"/>
        <family val="2"/>
        <scheme val="minor"/>
      </rPr>
      <t>=</t>
    </r>
  </si>
  <si>
    <r>
      <t>(x)T</t>
    </r>
    <r>
      <rPr>
        <sz val="10"/>
        <rFont val="Calibri"/>
        <family val="2"/>
        <scheme val="minor"/>
      </rPr>
      <t>=</t>
    </r>
  </si>
  <si>
    <r>
      <t>(y)T</t>
    </r>
    <r>
      <rPr>
        <sz val="10"/>
        <rFont val="Calibri"/>
        <family val="2"/>
        <scheme val="minor"/>
      </rPr>
      <t>=</t>
    </r>
  </si>
  <si>
    <t>exx</t>
  </si>
  <si>
    <t>sxx</t>
  </si>
  <si>
    <t>eyy</t>
  </si>
  <si>
    <t>syy</t>
  </si>
  <si>
    <t>gxy</t>
  </si>
  <si>
    <t>txy</t>
  </si>
  <si>
    <t>André Duarte Ferreira</t>
  </si>
  <si>
    <t>{e} =</t>
  </si>
  <si>
    <t>{s} =</t>
  </si>
  <si>
    <r>
      <rPr>
        <b/>
        <sz val="10"/>
        <rFont val="Arial"/>
        <family val="2"/>
      </rPr>
      <t>B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*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>*</t>
    </r>
    <r>
      <rPr>
        <b/>
        <sz val="10"/>
        <rFont val="Arial"/>
        <family val="2"/>
      </rPr>
      <t>B</t>
    </r>
    <r>
      <rPr>
        <sz val="10"/>
        <rFont val="Arial"/>
        <family val="2"/>
      </rPr>
      <t>*Volume</t>
    </r>
  </si>
  <si>
    <t xml:space="preserve">e =  </t>
  </si>
  <si>
    <t xml:space="preserve">s =  </t>
  </si>
  <si>
    <r>
      <t xml:space="preserve">k </t>
    </r>
    <r>
      <rPr>
        <sz val="12"/>
        <rFont val="Calibri"/>
        <family val="2"/>
        <scheme val="minor"/>
      </rPr>
      <t>=</t>
    </r>
  </si>
  <si>
    <t>ELEMENTO TRIANGULAR 1-2-4</t>
  </si>
  <si>
    <t>ELEMENTO TRIANGULAR 2-3-4</t>
  </si>
  <si>
    <t>é a matriz C</t>
  </si>
  <si>
    <t>x4</t>
  </si>
  <si>
    <t>v4</t>
  </si>
  <si>
    <t>x3</t>
  </si>
  <si>
    <t>ELEMENTO TRIANGULAR 1-2-6</t>
  </si>
  <si>
    <t>ELEMENTO TRIANGULAR 2-3-6</t>
  </si>
  <si>
    <t>ELEMENTO TRIANGULAR 3-4-5</t>
  </si>
  <si>
    <t>ELEMENTO TRIANGULAR 3-5-6</t>
  </si>
  <si>
    <t>x5</t>
  </si>
  <si>
    <t>v5</t>
  </si>
  <si>
    <t>d</t>
  </si>
  <si>
    <t>d1</t>
  </si>
  <si>
    <t>d2</t>
  </si>
  <si>
    <t>d3</t>
  </si>
  <si>
    <t>d4</t>
  </si>
  <si>
    <r>
      <t>[B]</t>
    </r>
    <r>
      <rPr>
        <b/>
        <vertAlign val="superscript"/>
        <sz val="10"/>
        <rFont val="Calibri"/>
        <family val="2"/>
        <scheme val="minor"/>
      </rPr>
      <t>T</t>
    </r>
    <r>
      <rPr>
        <b/>
        <sz val="10"/>
        <rFont val="Calibri"/>
        <family val="2"/>
        <scheme val="minor"/>
      </rPr>
      <t>[D][B]=</t>
    </r>
  </si>
  <si>
    <t>C's certas</t>
  </si>
  <si>
    <t>tanto?</t>
  </si>
  <si>
    <r>
      <rPr>
        <b/>
        <sz val="10"/>
        <rFont val="Arial"/>
        <family val="2"/>
      </rPr>
      <t>k</t>
    </r>
    <r>
      <rPr>
        <vertAlign val="superscript"/>
        <sz val="10"/>
        <rFont val="Arial"/>
        <family val="2"/>
      </rPr>
      <t>-1</t>
    </r>
    <r>
      <rPr>
        <sz val="10"/>
        <rFont val="Arial"/>
        <family val="2"/>
      </rPr>
      <t>(NA)*</t>
    </r>
    <r>
      <rPr>
        <b/>
        <sz val="10"/>
        <rFont val="Arial"/>
        <family val="2"/>
      </rPr>
      <t>F</t>
    </r>
  </si>
  <si>
    <t>NA</t>
  </si>
  <si>
    <r>
      <t>[k NA]</t>
    </r>
    <r>
      <rPr>
        <sz val="10"/>
        <rFont val="Times New Roman"/>
        <family val="1"/>
      </rPr>
      <t>=</t>
    </r>
  </si>
  <si>
    <t>[k NA]=</t>
  </si>
  <si>
    <r>
      <t>[k</t>
    </r>
    <r>
      <rPr>
        <vertAlign val="superscript"/>
        <sz val="10"/>
        <rFont val="Arial"/>
        <family val="2"/>
      </rPr>
      <t>-1</t>
    </r>
    <r>
      <rPr>
        <sz val="10"/>
        <rFont val="Arial"/>
        <family val="2"/>
      </rPr>
      <t>NA]=</t>
    </r>
  </si>
  <si>
    <r>
      <t>[k</t>
    </r>
    <r>
      <rPr>
        <vertAlign val="superscript"/>
        <sz val="10"/>
        <rFont val="Arial"/>
        <family val="2"/>
      </rPr>
      <t>-1</t>
    </r>
    <r>
      <rPr>
        <sz val="10"/>
        <rFont val="Arial"/>
        <family val="2"/>
      </rPr>
      <t xml:space="preserve"> NA]</t>
    </r>
    <r>
      <rPr>
        <sz val="10"/>
        <rFont val="Times New Roman"/>
        <family val="1"/>
      </rPr>
      <t>=</t>
    </r>
  </si>
  <si>
    <r>
      <t>[k]</t>
    </r>
    <r>
      <rPr>
        <sz val="10"/>
        <rFont val="Times New Roman"/>
        <family val="1"/>
      </rPr>
      <t>=</t>
    </r>
  </si>
  <si>
    <t>Fsol</t>
  </si>
  <si>
    <r>
      <rPr>
        <b/>
        <sz val="10"/>
        <rFont val="Arial"/>
        <family val="2"/>
      </rPr>
      <t>k</t>
    </r>
    <r>
      <rPr>
        <vertAlign val="superscript"/>
        <sz val="10"/>
        <rFont val="Arial"/>
        <family val="2"/>
      </rPr>
      <t>-1</t>
    </r>
    <r>
      <rPr>
        <sz val="10"/>
        <rFont val="Arial"/>
        <family val="2"/>
      </rPr>
      <t>(NA)*</t>
    </r>
    <r>
      <rPr>
        <b/>
        <sz val="10"/>
        <rFont val="Arial"/>
        <family val="2"/>
      </rPr>
      <t>Fsol</t>
    </r>
  </si>
  <si>
    <t>= D * e</t>
  </si>
  <si>
    <t>A=det(C) /2</t>
  </si>
  <si>
    <t>B * d</t>
  </si>
  <si>
    <r>
      <t xml:space="preserve">D * </t>
    </r>
    <r>
      <rPr>
        <b/>
        <sz val="10"/>
        <rFont val="Calibri"/>
        <family val="2"/>
      </rPr>
      <t>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</si>
</sst>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E+00"/>
    <numFmt numFmtId="165" formatCode="0.000"/>
    <numFmt numFmtId="166" formatCode="0.0"/>
  </numFmts>
  <fonts count="2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Symbol"/>
      <family val="1"/>
      <charset val="2"/>
    </font>
    <font>
      <b/>
      <sz val="10"/>
      <name val="Symbol"/>
      <family val="1"/>
      <charset val="2"/>
    </font>
    <font>
      <sz val="10"/>
      <name val="Times New Roman"/>
      <family val="1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10"/>
      <name val="Arial"/>
      <family val="2"/>
    </font>
    <font>
      <b/>
      <sz val="12"/>
      <name val="Symbol"/>
      <family val="1"/>
      <charset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B7DEE8"/>
        <bgColor rgb="FF000000"/>
      </patternFill>
    </fill>
    <fill>
      <patternFill patternType="solid">
        <fgColor indexed="2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3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ashed">
        <color indexed="64"/>
      </bottom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dashed">
        <color indexed="64"/>
      </bottom>
      <diagonal/>
    </border>
  </borders>
  <cellStyleXfs count="1">
    <xf numFmtId="0" fontId="0" fillId="0" borderId="0"/>
  </cellStyleXfs>
  <cellXfs count="234">
    <xf numFmtId="0" fontId="0" fillId="0" borderId="0" xfId="0"/>
    <xf numFmtId="0" fontId="0" fillId="0" borderId="0" xfId="0" applyBorder="1"/>
    <xf numFmtId="0" fontId="2" fillId="0" borderId="0" xfId="0" applyFont="1" applyBorder="1"/>
    <xf numFmtId="0" fontId="2" fillId="0" borderId="0" xfId="0" applyFont="1"/>
    <xf numFmtId="0" fontId="0" fillId="3" borderId="0" xfId="0" applyFill="1"/>
    <xf numFmtId="0" fontId="0" fillId="0" borderId="0" xfId="0" applyFill="1"/>
    <xf numFmtId="0" fontId="0" fillId="3" borderId="0" xfId="0" applyFont="1" applyFill="1" applyBorder="1"/>
    <xf numFmtId="0" fontId="0" fillId="0" borderId="0" xfId="0" applyFont="1"/>
    <xf numFmtId="0" fontId="7" fillId="0" borderId="0" xfId="0" applyFont="1" applyAlignment="1">
      <alignment horizontal="center"/>
    </xf>
    <xf numFmtId="11" fontId="0" fillId="0" borderId="0" xfId="0" applyNumberFormat="1" applyFont="1"/>
    <xf numFmtId="0" fontId="7" fillId="0" borderId="0" xfId="0" applyFont="1"/>
    <xf numFmtId="0" fontId="8" fillId="3" borderId="5" xfId="0" applyFont="1" applyFill="1" applyBorder="1" applyAlignment="1">
      <alignment horizontal="right"/>
    </xf>
    <xf numFmtId="0" fontId="8" fillId="3" borderId="0" xfId="0" applyFont="1" applyFill="1" applyBorder="1"/>
    <xf numFmtId="0" fontId="8" fillId="0" borderId="0" xfId="0" applyFont="1" applyBorder="1"/>
    <xf numFmtId="0" fontId="8" fillId="3" borderId="6" xfId="0" applyFont="1" applyFill="1" applyBorder="1"/>
    <xf numFmtId="0" fontId="8" fillId="3" borderId="5" xfId="0" applyFont="1" applyFill="1" applyBorder="1"/>
    <xf numFmtId="0" fontId="8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0" fillId="0" borderId="0" xfId="0" applyFont="1" applyBorder="1"/>
    <xf numFmtId="0" fontId="8" fillId="0" borderId="2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0" fillId="3" borderId="6" xfId="0" applyFont="1" applyFill="1" applyBorder="1"/>
    <xf numFmtId="0" fontId="7" fillId="3" borderId="5" xfId="0" applyFont="1" applyFill="1" applyBorder="1" applyAlignment="1">
      <alignment horizontal="right"/>
    </xf>
    <xf numFmtId="0" fontId="7" fillId="3" borderId="0" xfId="0" applyFont="1" applyFill="1" applyBorder="1" applyAlignment="1">
      <alignment horizontal="right"/>
    </xf>
    <xf numFmtId="0" fontId="0" fillId="3" borderId="5" xfId="0" applyFont="1" applyFill="1" applyBorder="1"/>
    <xf numFmtId="0" fontId="8" fillId="3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8" fillId="0" borderId="5" xfId="0" applyFont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0" fillId="0" borderId="6" xfId="0" applyFont="1" applyBorder="1"/>
    <xf numFmtId="0" fontId="8" fillId="0" borderId="0" xfId="0" applyFont="1"/>
    <xf numFmtId="0" fontId="7" fillId="0" borderId="0" xfId="0" applyFont="1" applyBorder="1" applyAlignment="1">
      <alignment horizontal="left"/>
    </xf>
    <xf numFmtId="0" fontId="7" fillId="0" borderId="0" xfId="0" applyFont="1" applyBorder="1"/>
    <xf numFmtId="0" fontId="9" fillId="0" borderId="0" xfId="0" applyFont="1" applyBorder="1" applyAlignment="1">
      <alignment horizontal="center"/>
    </xf>
    <xf numFmtId="0" fontId="7" fillId="0" borderId="5" xfId="0" applyFont="1" applyFill="1" applyBorder="1" applyAlignment="1">
      <alignment horizontal="right"/>
    </xf>
    <xf numFmtId="0" fontId="0" fillId="0" borderId="0" xfId="0" applyFont="1" applyFill="1" applyBorder="1"/>
    <xf numFmtId="0" fontId="8" fillId="0" borderId="0" xfId="0" applyFont="1" applyAlignment="1">
      <alignment horizontal="center"/>
    </xf>
    <xf numFmtId="0" fontId="10" fillId="0" borderId="2" xfId="0" applyFont="1" applyFill="1" applyBorder="1"/>
    <xf numFmtId="0" fontId="10" fillId="0" borderId="3" xfId="0" applyFont="1" applyFill="1" applyBorder="1"/>
    <xf numFmtId="0" fontId="10" fillId="0" borderId="4" xfId="0" applyFont="1" applyFill="1" applyBorder="1"/>
    <xf numFmtId="0" fontId="10" fillId="0" borderId="5" xfId="0" applyFont="1" applyFill="1" applyBorder="1"/>
    <xf numFmtId="0" fontId="10" fillId="0" borderId="0" xfId="0" applyFont="1" applyFill="1" applyBorder="1"/>
    <xf numFmtId="0" fontId="10" fillId="0" borderId="6" xfId="0" applyFont="1" applyFill="1" applyBorder="1"/>
    <xf numFmtId="0" fontId="10" fillId="0" borderId="7" xfId="0" applyFont="1" applyFill="1" applyBorder="1"/>
    <xf numFmtId="0" fontId="10" fillId="0" borderId="8" xfId="0" applyFont="1" applyFill="1" applyBorder="1"/>
    <xf numFmtId="0" fontId="10" fillId="0" borderId="9" xfId="0" applyFont="1" applyFill="1" applyBorder="1"/>
    <xf numFmtId="0" fontId="8" fillId="3" borderId="0" xfId="0" quotePrefix="1" applyFont="1" applyFill="1" applyBorder="1"/>
    <xf numFmtId="0" fontId="0" fillId="0" borderId="6" xfId="0" applyFont="1" applyFill="1" applyBorder="1"/>
    <xf numFmtId="0" fontId="0" fillId="0" borderId="6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4" fillId="3" borderId="5" xfId="0" applyFont="1" applyFill="1" applyBorder="1" applyAlignment="1">
      <alignment horizontal="right"/>
    </xf>
    <xf numFmtId="0" fontId="7" fillId="0" borderId="0" xfId="0" applyFont="1" applyBorder="1" applyAlignment="1">
      <alignment horizontal="center"/>
    </xf>
    <xf numFmtId="0" fontId="4" fillId="3" borderId="0" xfId="0" applyFont="1" applyFill="1" applyBorder="1" applyAlignment="1">
      <alignment horizontal="right"/>
    </xf>
    <xf numFmtId="0" fontId="8" fillId="3" borderId="7" xfId="0" applyFont="1" applyFill="1" applyBorder="1"/>
    <xf numFmtId="0" fontId="8" fillId="3" borderId="8" xfId="0" quotePrefix="1" applyFont="1" applyFill="1" applyBorder="1" applyAlignment="1">
      <alignment horizontal="center"/>
    </xf>
    <xf numFmtId="0" fontId="8" fillId="3" borderId="8" xfId="0" applyFont="1" applyFill="1" applyBorder="1"/>
    <xf numFmtId="0" fontId="8" fillId="3" borderId="8" xfId="0" applyFont="1" applyFill="1" applyBorder="1" applyAlignment="1">
      <alignment horizontal="center"/>
    </xf>
    <xf numFmtId="0" fontId="0" fillId="0" borderId="9" xfId="0" applyFont="1" applyBorder="1"/>
    <xf numFmtId="0" fontId="8" fillId="3" borderId="0" xfId="0" applyFont="1" applyFill="1"/>
    <xf numFmtId="0" fontId="0" fillId="3" borderId="0" xfId="0" applyFont="1" applyFill="1"/>
    <xf numFmtId="0" fontId="10" fillId="0" borderId="0" xfId="0" applyNumberFormat="1" applyFont="1"/>
    <xf numFmtId="0" fontId="11" fillId="3" borderId="5" xfId="0" applyFont="1" applyFill="1" applyBorder="1" applyAlignment="1">
      <alignment horizontal="right"/>
    </xf>
    <xf numFmtId="0" fontId="13" fillId="3" borderId="0" xfId="0" applyFont="1" applyFill="1" applyAlignment="1">
      <alignment horizontal="center"/>
    </xf>
    <xf numFmtId="0" fontId="7" fillId="3" borderId="0" xfId="0" applyFont="1" applyFill="1"/>
    <xf numFmtId="0" fontId="2" fillId="3" borderId="0" xfId="0" applyFont="1" applyFill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7" fillId="4" borderId="0" xfId="0" applyFont="1" applyFill="1" applyBorder="1" applyAlignment="1">
      <alignment horizontal="left"/>
    </xf>
    <xf numFmtId="0" fontId="8" fillId="2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0" fontId="8" fillId="0" borderId="0" xfId="0" applyFont="1" applyFill="1"/>
    <xf numFmtId="0" fontId="7" fillId="2" borderId="0" xfId="0" applyFont="1" applyFill="1" applyAlignment="1">
      <alignment horizontal="right"/>
    </xf>
    <xf numFmtId="164" fontId="8" fillId="2" borderId="0" xfId="0" applyNumberFormat="1" applyFont="1" applyFill="1" applyAlignment="1">
      <alignment horizontal="left"/>
    </xf>
    <xf numFmtId="0" fontId="8" fillId="2" borderId="5" xfId="0" applyFont="1" applyFill="1" applyBorder="1"/>
    <xf numFmtId="0" fontId="8" fillId="2" borderId="0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right"/>
    </xf>
    <xf numFmtId="0" fontId="8" fillId="2" borderId="13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0" borderId="0" xfId="0" applyFont="1" applyAlignment="1">
      <alignment horizontal="right"/>
    </xf>
    <xf numFmtId="0" fontId="7" fillId="2" borderId="7" xfId="0" applyFont="1" applyFill="1" applyBorder="1" applyAlignment="1">
      <alignment horizontal="right"/>
    </xf>
    <xf numFmtId="0" fontId="8" fillId="2" borderId="16" xfId="0" applyFont="1" applyFill="1" applyBorder="1" applyAlignment="1">
      <alignment horizontal="center"/>
    </xf>
    <xf numFmtId="0" fontId="8" fillId="2" borderId="17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right"/>
    </xf>
    <xf numFmtId="0" fontId="8" fillId="0" borderId="0" xfId="0" applyFont="1" applyFill="1" applyBorder="1" applyProtection="1">
      <protection locked="0"/>
    </xf>
    <xf numFmtId="165" fontId="8" fillId="0" borderId="0" xfId="0" applyNumberFormat="1" applyFont="1" applyFill="1" applyBorder="1"/>
    <xf numFmtId="166" fontId="8" fillId="0" borderId="0" xfId="0" applyNumberFormat="1" applyFont="1" applyFill="1" applyBorder="1"/>
    <xf numFmtId="165" fontId="8" fillId="0" borderId="0" xfId="0" applyNumberFormat="1" applyFont="1" applyFill="1" applyBorder="1" applyProtection="1">
      <protection locked="0"/>
    </xf>
    <xf numFmtId="11" fontId="8" fillId="0" borderId="0" xfId="0" applyNumberFormat="1" applyFont="1"/>
    <xf numFmtId="0" fontId="8" fillId="0" borderId="6" xfId="0" applyFont="1" applyBorder="1"/>
    <xf numFmtId="0" fontId="8" fillId="0" borderId="6" xfId="0" applyFont="1" applyFill="1" applyBorder="1"/>
    <xf numFmtId="0" fontId="8" fillId="0" borderId="6" xfId="0" applyFont="1" applyFill="1" applyBorder="1" applyAlignment="1">
      <alignment horizontal="center"/>
    </xf>
    <xf numFmtId="0" fontId="8" fillId="0" borderId="9" xfId="0" applyFont="1" applyBorder="1"/>
    <xf numFmtId="0" fontId="8" fillId="6" borderId="0" xfId="0" applyFont="1" applyFill="1"/>
    <xf numFmtId="1" fontId="8" fillId="0" borderId="0" xfId="0" applyNumberFormat="1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22" xfId="0" applyFont="1" applyBorder="1"/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 applyAlignment="1">
      <alignment horizontal="center"/>
    </xf>
    <xf numFmtId="0" fontId="8" fillId="0" borderId="26" xfId="0" applyFont="1" applyBorder="1"/>
    <xf numFmtId="0" fontId="8" fillId="0" borderId="27" xfId="0" applyFont="1" applyBorder="1"/>
    <xf numFmtId="0" fontId="14" fillId="0" borderId="0" xfId="0" applyFont="1" applyFill="1" applyBorder="1" applyProtection="1">
      <protection locked="0"/>
    </xf>
    <xf numFmtId="165" fontId="14" fillId="0" borderId="0" xfId="0" applyNumberFormat="1" applyFont="1" applyFill="1" applyBorder="1"/>
    <xf numFmtId="166" fontId="14" fillId="0" borderId="0" xfId="0" applyNumberFormat="1" applyFont="1" applyFill="1" applyBorder="1"/>
    <xf numFmtId="165" fontId="14" fillId="0" borderId="0" xfId="0" applyNumberFormat="1" applyFont="1" applyFill="1" applyBorder="1" applyProtection="1">
      <protection locked="0"/>
    </xf>
    <xf numFmtId="0" fontId="14" fillId="0" borderId="0" xfId="0" applyFont="1" applyFill="1" applyBorder="1" applyAlignment="1">
      <alignment horizontal="center"/>
    </xf>
    <xf numFmtId="0" fontId="14" fillId="3" borderId="0" xfId="0" applyFont="1" applyFill="1" applyBorder="1"/>
    <xf numFmtId="165" fontId="8" fillId="0" borderId="0" xfId="0" applyNumberFormat="1" applyFont="1" applyFill="1"/>
    <xf numFmtId="165" fontId="8" fillId="0" borderId="0" xfId="0" applyNumberFormat="1" applyFont="1"/>
    <xf numFmtId="11" fontId="8" fillId="7" borderId="0" xfId="0" applyNumberFormat="1" applyFont="1" applyFill="1"/>
    <xf numFmtId="0" fontId="16" fillId="0" borderId="0" xfId="0" applyFont="1" applyBorder="1" applyAlignment="1">
      <alignment horizontal="right"/>
    </xf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1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32" xfId="0" applyBorder="1"/>
    <xf numFmtId="0" fontId="2" fillId="0" borderId="32" xfId="0" applyFont="1" applyBorder="1"/>
    <xf numFmtId="0" fontId="6" fillId="0" borderId="32" xfId="0" applyFont="1" applyBorder="1" applyAlignment="1">
      <alignment horizontal="center"/>
    </xf>
    <xf numFmtId="0" fontId="0" fillId="3" borderId="0" xfId="0" applyFont="1" applyFill="1" applyAlignment="1">
      <alignment horizontal="center"/>
    </xf>
    <xf numFmtId="1" fontId="2" fillId="0" borderId="0" xfId="0" applyNumberFormat="1" applyFont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applyBorder="1"/>
    <xf numFmtId="0" fontId="6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NumberFormat="1" applyBorder="1"/>
    <xf numFmtId="0" fontId="2" fillId="7" borderId="0" xfId="0" applyNumberFormat="1" applyFont="1" applyFill="1" applyBorder="1" applyAlignment="1">
      <alignment horizontal="center"/>
    </xf>
    <xf numFmtId="11" fontId="2" fillId="7" borderId="0" xfId="0" applyNumberFormat="1" applyFont="1" applyFill="1" applyBorder="1" applyAlignment="1">
      <alignment horizontal="center"/>
    </xf>
    <xf numFmtId="2" fontId="8" fillId="0" borderId="0" xfId="0" applyNumberFormat="1" applyFont="1" applyAlignment="1">
      <alignment horizontal="center"/>
    </xf>
    <xf numFmtId="0" fontId="7" fillId="3" borderId="0" xfId="0" applyFont="1" applyFill="1" applyAlignment="1">
      <alignment horizontal="center"/>
    </xf>
    <xf numFmtId="11" fontId="8" fillId="0" borderId="0" xfId="0" applyNumberFormat="1" applyFont="1" applyAlignment="1">
      <alignment horizontal="center"/>
    </xf>
    <xf numFmtId="0" fontId="9" fillId="0" borderId="2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NumberFormat="1" applyFont="1" applyFill="1" applyBorder="1"/>
    <xf numFmtId="0" fontId="0" fillId="0" borderId="28" xfId="0" applyNumberFormat="1" applyFont="1" applyFill="1" applyBorder="1"/>
    <xf numFmtId="0" fontId="0" fillId="0" borderId="3" xfId="0" applyNumberFormat="1" applyFont="1" applyFill="1" applyBorder="1"/>
    <xf numFmtId="0" fontId="0" fillId="0" borderId="4" xfId="0" applyNumberFormat="1" applyFont="1" applyFill="1" applyBorder="1"/>
    <xf numFmtId="0" fontId="0" fillId="0" borderId="7" xfId="0" applyNumberFormat="1" applyFont="1" applyFill="1" applyBorder="1"/>
    <xf numFmtId="0" fontId="0" fillId="0" borderId="29" xfId="0" applyNumberFormat="1" applyFont="1" applyFill="1" applyBorder="1"/>
    <xf numFmtId="0" fontId="0" fillId="0" borderId="8" xfId="0" applyNumberFormat="1" applyFont="1" applyFill="1" applyBorder="1"/>
    <xf numFmtId="0" fontId="0" fillId="0" borderId="9" xfId="0" applyNumberFormat="1" applyFont="1" applyFill="1" applyBorder="1"/>
    <xf numFmtId="0" fontId="8" fillId="0" borderId="2" xfId="0" applyNumberFormat="1" applyFont="1" applyFill="1" applyBorder="1"/>
    <xf numFmtId="0" fontId="8" fillId="0" borderId="28" xfId="0" applyNumberFormat="1" applyFont="1" applyFill="1" applyBorder="1"/>
    <xf numFmtId="0" fontId="8" fillId="0" borderId="3" xfId="0" applyNumberFormat="1" applyFont="1" applyFill="1" applyBorder="1"/>
    <xf numFmtId="0" fontId="8" fillId="0" borderId="4" xfId="0" applyNumberFormat="1" applyFont="1" applyFill="1" applyBorder="1"/>
    <xf numFmtId="0" fontId="8" fillId="0" borderId="7" xfId="0" applyNumberFormat="1" applyFont="1" applyFill="1" applyBorder="1"/>
    <xf numFmtId="0" fontId="8" fillId="0" borderId="29" xfId="0" applyNumberFormat="1" applyFont="1" applyFill="1" applyBorder="1"/>
    <xf numFmtId="0" fontId="8" fillId="0" borderId="8" xfId="0" applyNumberFormat="1" applyFont="1" applyFill="1" applyBorder="1"/>
    <xf numFmtId="0" fontId="8" fillId="0" borderId="9" xfId="0" applyNumberFormat="1" applyFont="1" applyFill="1" applyBorder="1"/>
    <xf numFmtId="1" fontId="10" fillId="0" borderId="2" xfId="0" applyNumberFormat="1" applyFont="1" applyFill="1" applyBorder="1"/>
    <xf numFmtId="1" fontId="10" fillId="0" borderId="3" xfId="0" applyNumberFormat="1" applyFont="1" applyFill="1" applyBorder="1"/>
    <xf numFmtId="1" fontId="10" fillId="0" borderId="4" xfId="0" applyNumberFormat="1" applyFont="1" applyFill="1" applyBorder="1"/>
    <xf numFmtId="1" fontId="10" fillId="0" borderId="5" xfId="0" applyNumberFormat="1" applyFont="1" applyFill="1" applyBorder="1"/>
    <xf numFmtId="1" fontId="10" fillId="0" borderId="0" xfId="0" applyNumberFormat="1" applyFont="1" applyFill="1" applyBorder="1"/>
    <xf numFmtId="1" fontId="10" fillId="0" borderId="6" xfId="0" applyNumberFormat="1" applyFont="1" applyFill="1" applyBorder="1"/>
    <xf numFmtId="1" fontId="10" fillId="0" borderId="7" xfId="0" applyNumberFormat="1" applyFont="1" applyFill="1" applyBorder="1"/>
    <xf numFmtId="1" fontId="10" fillId="0" borderId="8" xfId="0" applyNumberFormat="1" applyFont="1" applyFill="1" applyBorder="1"/>
    <xf numFmtId="1" fontId="10" fillId="0" borderId="9" xfId="0" applyNumberFormat="1" applyFont="1" applyFill="1" applyBorder="1"/>
    <xf numFmtId="0" fontId="8" fillId="8" borderId="0" xfId="0" applyNumberFormat="1" applyFont="1" applyFill="1" applyBorder="1" applyAlignment="1">
      <alignment horizontal="center"/>
    </xf>
    <xf numFmtId="0" fontId="8" fillId="8" borderId="35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9" borderId="0" xfId="0" applyNumberFormat="1" applyFont="1" applyFill="1" applyBorder="1" applyAlignment="1">
      <alignment horizontal="center"/>
    </xf>
    <xf numFmtId="0" fontId="8" fillId="9" borderId="34" xfId="0" applyNumberFormat="1" applyFont="1" applyFill="1" applyBorder="1" applyAlignment="1">
      <alignment horizontal="center"/>
    </xf>
    <xf numFmtId="0" fontId="8" fillId="9" borderId="33" xfId="0" applyNumberFormat="1" applyFont="1" applyFill="1" applyBorder="1" applyAlignment="1">
      <alignment horizontal="center"/>
    </xf>
    <xf numFmtId="0" fontId="8" fillId="9" borderId="35" xfId="0" applyNumberFormat="1" applyFont="1" applyFill="1" applyBorder="1" applyAlignment="1">
      <alignment horizontal="center"/>
    </xf>
    <xf numFmtId="0" fontId="8" fillId="9" borderId="26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10" borderId="0" xfId="0" applyNumberFormat="1" applyFont="1" applyFill="1" applyBorder="1" applyAlignment="1">
      <alignment horizontal="center"/>
    </xf>
    <xf numFmtId="0" fontId="2" fillId="10" borderId="34" xfId="0" applyNumberFormat="1" applyFont="1" applyFill="1" applyBorder="1" applyAlignment="1">
      <alignment horizontal="center"/>
    </xf>
    <xf numFmtId="0" fontId="2" fillId="10" borderId="33" xfId="0" applyNumberFormat="1" applyFont="1" applyFill="1" applyBorder="1" applyAlignment="1">
      <alignment horizontal="center"/>
    </xf>
    <xf numFmtId="0" fontId="2" fillId="10" borderId="35" xfId="0" applyNumberFormat="1" applyFont="1" applyFill="1" applyBorder="1" applyAlignment="1">
      <alignment horizontal="center"/>
    </xf>
    <xf numFmtId="1" fontId="2" fillId="10" borderId="0" xfId="0" applyNumberFormat="1" applyFont="1" applyFill="1" applyBorder="1" applyAlignment="1">
      <alignment horizontal="center"/>
    </xf>
    <xf numFmtId="1" fontId="2" fillId="10" borderId="34" xfId="0" applyNumberFormat="1" applyFont="1" applyFill="1" applyBorder="1" applyAlignment="1">
      <alignment horizontal="center"/>
    </xf>
    <xf numFmtId="1" fontId="2" fillId="10" borderId="33" xfId="0" applyNumberFormat="1" applyFont="1" applyFill="1" applyBorder="1" applyAlignment="1">
      <alignment horizontal="center"/>
    </xf>
    <xf numFmtId="1" fontId="2" fillId="10" borderId="35" xfId="0" applyNumberFormat="1" applyFont="1" applyFill="1" applyBorder="1" applyAlignment="1">
      <alignment horizontal="center"/>
    </xf>
    <xf numFmtId="11" fontId="2" fillId="7" borderId="34" xfId="0" applyNumberFormat="1" applyFont="1" applyFill="1" applyBorder="1" applyAlignment="1">
      <alignment horizontal="center"/>
    </xf>
    <xf numFmtId="0" fontId="2" fillId="7" borderId="34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4" borderId="0" xfId="0" applyFont="1" applyFill="1" applyBorder="1" applyAlignment="1">
      <alignment horizontal="right"/>
    </xf>
    <xf numFmtId="0" fontId="8" fillId="0" borderId="0" xfId="0" applyFont="1" applyBorder="1" applyAlignment="1">
      <alignment horizontal="right"/>
    </xf>
    <xf numFmtId="0" fontId="8" fillId="0" borderId="0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8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7" fillId="5" borderId="0" xfId="0" applyFont="1" applyFill="1" applyBorder="1" applyAlignment="1">
      <alignment horizontal="center"/>
    </xf>
    <xf numFmtId="0" fontId="7" fillId="5" borderId="23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3F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041736227045079E-2"/>
          <c:y val="4.0760869565217385E-2"/>
          <c:w val="0.95158597662771283"/>
          <c:h val="0.9211956521739133"/>
        </c:manualLayout>
      </c:layout>
      <c:scatterChart>
        <c:scatterStyle val="lineMarker"/>
        <c:varyColors val="0"/>
        <c:ser>
          <c:idx val="0"/>
          <c:order val="0"/>
          <c:tx>
            <c:v>Nao Def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'1 elem'!$O$23:$O$26</c:f>
              <c:numCache>
                <c:formatCode>General</c:formatCode>
                <c:ptCount val="4"/>
                <c:pt idx="0">
                  <c:v>0</c:v>
                </c:pt>
                <c:pt idx="1">
                  <c:v>2000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'1 elem'!$P$23:$P$26</c:f>
              <c:numCache>
                <c:formatCode>General</c:formatCode>
                <c:ptCount val="4"/>
                <c:pt idx="0">
                  <c:v>0</c:v>
                </c:pt>
                <c:pt idx="1">
                  <c:v>1500</c:v>
                </c:pt>
                <c:pt idx="2">
                  <c:v>1000</c:v>
                </c:pt>
                <c:pt idx="3">
                  <c:v>0</c:v>
                </c:pt>
              </c:numCache>
            </c:numRef>
          </c:yVal>
          <c:smooth val="0"/>
        </c:ser>
        <c:ser>
          <c:idx val="2"/>
          <c:order val="1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'1 elem'!$S$23:$S$26</c:f>
              <c:numCache>
                <c:formatCode>0.0</c:formatCode>
                <c:ptCount val="4"/>
                <c:pt idx="0">
                  <c:v>1.1206399999999996E-43</c:v>
                </c:pt>
                <c:pt idx="1">
                  <c:v>2000</c:v>
                </c:pt>
                <c:pt idx="2">
                  <c:v>36.417828571428579</c:v>
                </c:pt>
                <c:pt idx="3">
                  <c:v>2.2412799999999994E-42</c:v>
                </c:pt>
              </c:numCache>
            </c:numRef>
          </c:xVal>
          <c:yVal>
            <c:numRef>
              <c:f>'1 elem'!$T$23:$T$26</c:f>
              <c:numCache>
                <c:formatCode>0.0</c:formatCode>
                <c:ptCount val="4"/>
                <c:pt idx="0">
                  <c:v>3.4048000000000027E-44</c:v>
                </c:pt>
                <c:pt idx="1">
                  <c:v>1500</c:v>
                </c:pt>
                <c:pt idx="2">
                  <c:v>1014.8333714285715</c:v>
                </c:pt>
                <c:pt idx="3">
                  <c:v>6.8096000000000054E-43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524608"/>
        <c:axId val="108525184"/>
      </c:scatterChart>
      <c:valAx>
        <c:axId val="108524608"/>
        <c:scaling>
          <c:orientation val="minMax"/>
          <c:min val="0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108525184"/>
        <c:crosses val="autoZero"/>
        <c:crossBetween val="midCat"/>
      </c:valAx>
      <c:valAx>
        <c:axId val="1085251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10852460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011" r="0.7500000000000001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891379109844999E-2"/>
          <c:y val="4.1095890410958895E-2"/>
          <c:w val="0.95961068044554687"/>
          <c:h val="0.92054794520547945"/>
        </c:manualLayout>
      </c:layout>
      <c:scatterChart>
        <c:scatterStyle val="lineMarker"/>
        <c:varyColors val="0"/>
        <c:ser>
          <c:idx val="0"/>
          <c:order val="0"/>
          <c:tx>
            <c:v>Elem 1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'2 elems'!$B$50:$B$53</c:f>
              <c:numCache>
                <c:formatCode>General</c:formatCode>
                <c:ptCount val="4"/>
                <c:pt idx="0">
                  <c:v>0</c:v>
                </c:pt>
                <c:pt idx="1">
                  <c:v>1333.3333333333333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'2 elems'!$C$50:$C$53</c:f>
              <c:numCache>
                <c:formatCode>General</c:formatCode>
                <c:ptCount val="4"/>
                <c:pt idx="0">
                  <c:v>0</c:v>
                </c:pt>
                <c:pt idx="1">
                  <c:v>1000</c:v>
                </c:pt>
                <c:pt idx="2">
                  <c:v>1000</c:v>
                </c:pt>
                <c:pt idx="3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v>Elem 2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'2 elems'!$B$54:$B$57</c:f>
              <c:numCache>
                <c:formatCode>General</c:formatCode>
                <c:ptCount val="4"/>
                <c:pt idx="0">
                  <c:v>1333.3333333333333</c:v>
                </c:pt>
                <c:pt idx="1">
                  <c:v>2000</c:v>
                </c:pt>
                <c:pt idx="2">
                  <c:v>0</c:v>
                </c:pt>
                <c:pt idx="3">
                  <c:v>1333.3333333333333</c:v>
                </c:pt>
              </c:numCache>
            </c:numRef>
          </c:xVal>
          <c:yVal>
            <c:numRef>
              <c:f>'2 elems'!$C$54:$C$57</c:f>
              <c:numCache>
                <c:formatCode>General</c:formatCode>
                <c:ptCount val="4"/>
                <c:pt idx="0">
                  <c:v>1000</c:v>
                </c:pt>
                <c:pt idx="1">
                  <c:v>1500</c:v>
                </c:pt>
                <c:pt idx="2">
                  <c:v>1000</c:v>
                </c:pt>
                <c:pt idx="3">
                  <c:v>1000</c:v>
                </c:pt>
              </c:numCache>
            </c:numRef>
          </c:yVal>
          <c:smooth val="0"/>
        </c:ser>
        <c:ser>
          <c:idx val="2"/>
          <c:order val="2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'2 elems'!$F$50:$F$53</c:f>
              <c:numCache>
                <c:formatCode>0.0</c:formatCode>
                <c:ptCount val="4"/>
                <c:pt idx="0">
                  <c:v>1.12064E-43</c:v>
                </c:pt>
                <c:pt idx="1">
                  <c:v>1370.4761904761904</c:v>
                </c:pt>
                <c:pt idx="2">
                  <c:v>73.560685714285725</c:v>
                </c:pt>
                <c:pt idx="3">
                  <c:v>2.24128E-42</c:v>
                </c:pt>
              </c:numCache>
            </c:numRef>
          </c:xVal>
          <c:yVal>
            <c:numRef>
              <c:f>'2 elems'!$G$50:$G$53</c:f>
              <c:numCache>
                <c:formatCode>0.0</c:formatCode>
                <c:ptCount val="4"/>
                <c:pt idx="0">
                  <c:v>3.4048000000000027E-44</c:v>
                </c:pt>
                <c:pt idx="1">
                  <c:v>1000</c:v>
                </c:pt>
                <c:pt idx="2">
                  <c:v>1014.8333714285715</c:v>
                </c:pt>
                <c:pt idx="3">
                  <c:v>6.8096000000000054E-43</c:v>
                </c:pt>
              </c:numCache>
            </c:numRef>
          </c:yVal>
          <c:smooth val="0"/>
        </c:ser>
        <c:ser>
          <c:idx val="3"/>
          <c:order val="3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'2 elems'!$F$54:$F$57</c:f>
              <c:numCache>
                <c:formatCode>0.0</c:formatCode>
                <c:ptCount val="4"/>
                <c:pt idx="0" formatCode="General">
                  <c:v>1370.4761904761904</c:v>
                </c:pt>
                <c:pt idx="1">
                  <c:v>2000</c:v>
                </c:pt>
                <c:pt idx="2" formatCode="General">
                  <c:v>73.560685714285725</c:v>
                </c:pt>
                <c:pt idx="3" formatCode="General">
                  <c:v>1370.4761904761904</c:v>
                </c:pt>
              </c:numCache>
            </c:numRef>
          </c:xVal>
          <c:yVal>
            <c:numRef>
              <c:f>'2 elems'!$G$54:$G$57</c:f>
              <c:numCache>
                <c:formatCode>0.0</c:formatCode>
                <c:ptCount val="4"/>
                <c:pt idx="0" formatCode="General">
                  <c:v>1000</c:v>
                </c:pt>
                <c:pt idx="1">
                  <c:v>1500</c:v>
                </c:pt>
                <c:pt idx="2" formatCode="General">
                  <c:v>1014.8333714285715</c:v>
                </c:pt>
                <c:pt idx="3" formatCode="General">
                  <c:v>1000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628160"/>
        <c:axId val="161628736"/>
      </c:scatterChart>
      <c:valAx>
        <c:axId val="161628160"/>
        <c:scaling>
          <c:orientation val="minMax"/>
          <c:min val="0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161628736"/>
        <c:crosses val="autoZero"/>
        <c:crossBetween val="midCat"/>
      </c:valAx>
      <c:valAx>
        <c:axId val="161628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16162816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011" r="0.7500000000000001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22222222222223E-2"/>
          <c:y val="3.2211927640602142E-2"/>
          <c:w val="0.95703703703703702"/>
          <c:h val="0.93844082526287542"/>
        </c:manualLayout>
      </c:layout>
      <c:scatterChart>
        <c:scatterStyle val="lineMarker"/>
        <c:varyColors val="0"/>
        <c:ser>
          <c:idx val="0"/>
          <c:order val="0"/>
          <c:tx>
            <c:v>Elem 1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'4 elems'!$G$66:$G$69</c:f>
              <c:numCache>
                <c:formatCode>General</c:formatCode>
                <c:ptCount val="4"/>
                <c:pt idx="0">
                  <c:v>0</c:v>
                </c:pt>
                <c:pt idx="1">
                  <c:v>666.66666666666663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'4 elems'!$H$66:$H$69</c:f>
              <c:numCache>
                <c:formatCode>General</c:formatCode>
                <c:ptCount val="4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v>Elem 2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'4 elems'!$G$70:$G$73</c:f>
              <c:numCache>
                <c:formatCode>General</c:formatCode>
                <c:ptCount val="4"/>
                <c:pt idx="0">
                  <c:v>666.66666666666663</c:v>
                </c:pt>
                <c:pt idx="1">
                  <c:v>1333.3333333333333</c:v>
                </c:pt>
                <c:pt idx="2">
                  <c:v>0</c:v>
                </c:pt>
                <c:pt idx="3">
                  <c:v>666.66666666666663</c:v>
                </c:pt>
              </c:numCache>
            </c:numRef>
          </c:xVal>
          <c:yVal>
            <c:numRef>
              <c:f>'4 elems'!$H$70:$H$73</c:f>
              <c:numCache>
                <c:formatCode>General</c:formatCode>
                <c:ptCount val="4"/>
                <c:pt idx="0">
                  <c:v>500</c:v>
                </c:pt>
                <c:pt idx="1">
                  <c:v>1000</c:v>
                </c:pt>
                <c:pt idx="2">
                  <c:v>1000</c:v>
                </c:pt>
                <c:pt idx="3">
                  <c:v>500</c:v>
                </c:pt>
              </c:numCache>
            </c:numRef>
          </c:yVal>
          <c:smooth val="0"/>
        </c:ser>
        <c:ser>
          <c:idx val="2"/>
          <c:order val="2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'4 elems'!$K$66:$K$69</c:f>
              <c:numCache>
                <c:formatCode>0.0</c:formatCode>
                <c:ptCount val="4"/>
                <c:pt idx="0">
                  <c:v>8.974642880449002E-44</c:v>
                </c:pt>
                <c:pt idx="1">
                  <c:v>758.74132119367425</c:v>
                </c:pt>
                <c:pt idx="2">
                  <c:v>161.42551411635532</c:v>
                </c:pt>
                <c:pt idx="3">
                  <c:v>8.974642880449002E-44</c:v>
                </c:pt>
              </c:numCache>
            </c:numRef>
          </c:xVal>
          <c:yVal>
            <c:numRef>
              <c:f>'4 elems'!$L$66:$L$69</c:f>
              <c:numCache>
                <c:formatCode>0.0</c:formatCode>
                <c:ptCount val="4"/>
                <c:pt idx="0">
                  <c:v>1.7309821603367377E-44</c:v>
                </c:pt>
                <c:pt idx="1">
                  <c:v>433.41365061180068</c:v>
                </c:pt>
                <c:pt idx="2">
                  <c:v>981.92330481606223</c:v>
                </c:pt>
                <c:pt idx="3">
                  <c:v>1.7309821603367377E-44</c:v>
                </c:pt>
              </c:numCache>
            </c:numRef>
          </c:yVal>
          <c:smooth val="0"/>
        </c:ser>
        <c:ser>
          <c:idx val="3"/>
          <c:order val="3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'4 elems'!$K$70:$K$73</c:f>
              <c:numCache>
                <c:formatCode>0.0</c:formatCode>
                <c:ptCount val="4"/>
                <c:pt idx="0">
                  <c:v>758.74132119367425</c:v>
                </c:pt>
                <c:pt idx="1">
                  <c:v>1427.6026494580885</c:v>
                </c:pt>
                <c:pt idx="2">
                  <c:v>161.42551411635532</c:v>
                </c:pt>
                <c:pt idx="3">
                  <c:v>758.74132119367425</c:v>
                </c:pt>
              </c:numCache>
            </c:numRef>
          </c:xVal>
          <c:yVal>
            <c:numRef>
              <c:f>'4 elems'!$L$70:$L$73</c:f>
              <c:numCache>
                <c:formatCode>0.0</c:formatCode>
                <c:ptCount val="4"/>
                <c:pt idx="0">
                  <c:v>433.41365061180068</c:v>
                </c:pt>
                <c:pt idx="1">
                  <c:v>919.72881270392668</c:v>
                </c:pt>
                <c:pt idx="2">
                  <c:v>981.92330481606223</c:v>
                </c:pt>
                <c:pt idx="3">
                  <c:v>433.41365061180068</c:v>
                </c:pt>
              </c:numCache>
            </c:numRef>
          </c:yVal>
          <c:smooth val="0"/>
        </c:ser>
        <c:ser>
          <c:idx val="4"/>
          <c:order val="4"/>
          <c:tx>
            <c:v>Elem 3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'4 elems'!$G$74:$G$77</c:f>
              <c:numCache>
                <c:formatCode>General</c:formatCode>
                <c:ptCount val="4"/>
                <c:pt idx="0">
                  <c:v>1333.3333333333333</c:v>
                </c:pt>
                <c:pt idx="1">
                  <c:v>2000</c:v>
                </c:pt>
                <c:pt idx="2">
                  <c:v>1333.3333333333333</c:v>
                </c:pt>
                <c:pt idx="3">
                  <c:v>1333.3333333333333</c:v>
                </c:pt>
              </c:numCache>
            </c:numRef>
          </c:xVal>
          <c:yVal>
            <c:numRef>
              <c:f>'4 elems'!$H$74:$H$77</c:f>
              <c:numCache>
                <c:formatCode>General</c:formatCode>
                <c:ptCount val="4"/>
                <c:pt idx="0">
                  <c:v>1000</c:v>
                </c:pt>
                <c:pt idx="1">
                  <c:v>1500</c:v>
                </c:pt>
                <c:pt idx="2">
                  <c:v>1333.3333333333333</c:v>
                </c:pt>
                <c:pt idx="3">
                  <c:v>1000</c:v>
                </c:pt>
              </c:numCache>
            </c:numRef>
          </c:yVal>
          <c:smooth val="0"/>
        </c:ser>
        <c:ser>
          <c:idx val="5"/>
          <c:order val="5"/>
          <c:tx>
            <c:v>Elem 4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'4 elems'!$G$78:$G$81</c:f>
              <c:numCache>
                <c:formatCode>General</c:formatCode>
                <c:ptCount val="4"/>
                <c:pt idx="0">
                  <c:v>1333.3333333333333</c:v>
                </c:pt>
                <c:pt idx="1">
                  <c:v>0</c:v>
                </c:pt>
                <c:pt idx="2">
                  <c:v>1333.3333333333333</c:v>
                </c:pt>
                <c:pt idx="3">
                  <c:v>1333.3333333333333</c:v>
                </c:pt>
              </c:numCache>
            </c:numRef>
          </c:xVal>
          <c:yVal>
            <c:numRef>
              <c:f>'4 elems'!$H$78:$H$81</c:f>
              <c:numCache>
                <c:formatCode>General</c:formatCode>
                <c:ptCount val="4"/>
                <c:pt idx="0">
                  <c:v>1333.3333333333333</c:v>
                </c:pt>
                <c:pt idx="1">
                  <c:v>1000</c:v>
                </c:pt>
                <c:pt idx="2">
                  <c:v>1000</c:v>
                </c:pt>
                <c:pt idx="3">
                  <c:v>1333.3333333333333</c:v>
                </c:pt>
              </c:numCache>
            </c:numRef>
          </c:yVal>
          <c:smooth val="0"/>
        </c:ser>
        <c:ser>
          <c:idx val="6"/>
          <c:order val="6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'4 elems'!$K$74:$K$77</c:f>
              <c:numCache>
                <c:formatCode>0.0</c:formatCode>
                <c:ptCount val="4"/>
                <c:pt idx="0">
                  <c:v>1427.6026494580885</c:v>
                </c:pt>
                <c:pt idx="1">
                  <c:v>2000</c:v>
                </c:pt>
                <c:pt idx="2">
                  <c:v>1406.0084153432651</c:v>
                </c:pt>
                <c:pt idx="3">
                  <c:v>1427.6026494580885</c:v>
                </c:pt>
              </c:numCache>
            </c:numRef>
          </c:xVal>
          <c:yVal>
            <c:numRef>
              <c:f>'4 elems'!$L$74:$L$77</c:f>
              <c:numCache>
                <c:formatCode>0.0</c:formatCode>
                <c:ptCount val="4"/>
                <c:pt idx="0">
                  <c:v>919.72881270392668</c:v>
                </c:pt>
                <c:pt idx="1">
                  <c:v>1500</c:v>
                </c:pt>
                <c:pt idx="2">
                  <c:v>1260.6389925886849</c:v>
                </c:pt>
                <c:pt idx="3">
                  <c:v>919.72881270392668</c:v>
                </c:pt>
              </c:numCache>
            </c:numRef>
          </c:yVal>
          <c:smooth val="0"/>
        </c:ser>
        <c:ser>
          <c:idx val="7"/>
          <c:order val="7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'4 elems'!$K$78:$K$81</c:f>
              <c:numCache>
                <c:formatCode>0.0</c:formatCode>
                <c:ptCount val="4"/>
                <c:pt idx="0">
                  <c:v>1406.0084153432651</c:v>
                </c:pt>
                <c:pt idx="1">
                  <c:v>161.42551411635532</c:v>
                </c:pt>
                <c:pt idx="2">
                  <c:v>1427.6026494580885</c:v>
                </c:pt>
                <c:pt idx="3">
                  <c:v>1406.0084153432651</c:v>
                </c:pt>
              </c:numCache>
            </c:numRef>
          </c:xVal>
          <c:yVal>
            <c:numRef>
              <c:f>'4 elems'!$L$78:$L$81</c:f>
              <c:numCache>
                <c:formatCode>0.0</c:formatCode>
                <c:ptCount val="4"/>
                <c:pt idx="0">
                  <c:v>1260.6389925886849</c:v>
                </c:pt>
                <c:pt idx="1">
                  <c:v>981.92330481606223</c:v>
                </c:pt>
                <c:pt idx="2">
                  <c:v>919.72881270392668</c:v>
                </c:pt>
                <c:pt idx="3">
                  <c:v>1260.6389925886849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631616"/>
        <c:axId val="161632192"/>
      </c:scatterChart>
      <c:valAx>
        <c:axId val="161631616"/>
        <c:scaling>
          <c:orientation val="minMax"/>
          <c:min val="0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161632192"/>
        <c:crosses val="autoZero"/>
        <c:crossBetween val="midCat"/>
      </c:valAx>
      <c:valAx>
        <c:axId val="161632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1616316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304800</xdr:colOff>
      <xdr:row>17</xdr:row>
      <xdr:rowOff>28575</xdr:rowOff>
    </xdr:from>
    <xdr:to>
      <xdr:col>23</xdr:col>
      <xdr:colOff>190500</xdr:colOff>
      <xdr:row>37</xdr:row>
      <xdr:rowOff>38100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</xdr:row>
      <xdr:rowOff>9525</xdr:rowOff>
    </xdr:from>
    <xdr:to>
      <xdr:col>13</xdr:col>
      <xdr:colOff>552450</xdr:colOff>
      <xdr:row>16</xdr:row>
      <xdr:rowOff>0</xdr:rowOff>
    </xdr:to>
    <xdr:pic>
      <xdr:nvPicPr>
        <xdr:cNvPr id="205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33375"/>
          <a:ext cx="8829675" cy="225742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133350</xdr:colOff>
      <xdr:row>11</xdr:row>
      <xdr:rowOff>142875</xdr:rowOff>
    </xdr:from>
    <xdr:to>
      <xdr:col>1</xdr:col>
      <xdr:colOff>381000</xdr:colOff>
      <xdr:row>13</xdr:row>
      <xdr:rowOff>85725</xdr:rowOff>
    </xdr:to>
    <xdr:sp macro="" textlink="">
      <xdr:nvSpPr>
        <xdr:cNvPr id="4" name="CaixaDeTexto 3"/>
        <xdr:cNvSpPr txBox="1"/>
      </xdr:nvSpPr>
      <xdr:spPr>
        <a:xfrm>
          <a:off x="714375" y="1924050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PT" sz="1050"/>
            <a:t>1</a:t>
          </a:r>
        </a:p>
      </xdr:txBody>
    </xdr:sp>
    <xdr:clientData/>
  </xdr:twoCellAnchor>
  <xdr:twoCellAnchor>
    <xdr:from>
      <xdr:col>2</xdr:col>
      <xdr:colOff>333375</xdr:colOff>
      <xdr:row>2</xdr:row>
      <xdr:rowOff>133350</xdr:rowOff>
    </xdr:from>
    <xdr:to>
      <xdr:col>2</xdr:col>
      <xdr:colOff>581025</xdr:colOff>
      <xdr:row>4</xdr:row>
      <xdr:rowOff>76200</xdr:rowOff>
    </xdr:to>
    <xdr:sp macro="" textlink="">
      <xdr:nvSpPr>
        <xdr:cNvPr id="5" name="CaixaDeTexto 4"/>
        <xdr:cNvSpPr txBox="1"/>
      </xdr:nvSpPr>
      <xdr:spPr>
        <a:xfrm>
          <a:off x="1609725" y="457200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PT" sz="1050"/>
            <a:t>2</a:t>
          </a:r>
        </a:p>
      </xdr:txBody>
    </xdr:sp>
    <xdr:clientData/>
  </xdr:twoCellAnchor>
  <xdr:twoCellAnchor>
    <xdr:from>
      <xdr:col>0</xdr:col>
      <xdr:colOff>485775</xdr:colOff>
      <xdr:row>4</xdr:row>
      <xdr:rowOff>104775</xdr:rowOff>
    </xdr:from>
    <xdr:to>
      <xdr:col>1</xdr:col>
      <xdr:colOff>152400</xdr:colOff>
      <xdr:row>6</xdr:row>
      <xdr:rowOff>47625</xdr:rowOff>
    </xdr:to>
    <xdr:sp macro="" textlink="">
      <xdr:nvSpPr>
        <xdr:cNvPr id="6" name="CaixaDeTexto 5"/>
        <xdr:cNvSpPr txBox="1"/>
      </xdr:nvSpPr>
      <xdr:spPr>
        <a:xfrm>
          <a:off x="485775" y="752475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PT" sz="1050"/>
            <a:t>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55</xdr:row>
      <xdr:rowOff>28575</xdr:rowOff>
    </xdr:from>
    <xdr:to>
      <xdr:col>9</xdr:col>
      <xdr:colOff>323850</xdr:colOff>
      <xdr:row>59</xdr:row>
      <xdr:rowOff>142875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3105150" y="9067800"/>
          <a:ext cx="2705100" cy="762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Para multiplicar uma matriz por uma célula, selecionar o sitio onde vai ser posto o resultado e depois escrever '= [matriz] * célula ctrl+shift + enter</a:t>
          </a:r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46</xdr:row>
      <xdr:rowOff>0</xdr:rowOff>
    </xdr:from>
    <xdr:to>
      <xdr:col>9</xdr:col>
      <xdr:colOff>495300</xdr:colOff>
      <xdr:row>66</xdr:row>
      <xdr:rowOff>9525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</xdr:row>
      <xdr:rowOff>9525</xdr:rowOff>
    </xdr:from>
    <xdr:to>
      <xdr:col>12</xdr:col>
      <xdr:colOff>542925</xdr:colOff>
      <xdr:row>15</xdr:row>
      <xdr:rowOff>161925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33375"/>
          <a:ext cx="8829675" cy="225742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66675</xdr:colOff>
      <xdr:row>11</xdr:row>
      <xdr:rowOff>152400</xdr:rowOff>
    </xdr:from>
    <xdr:to>
      <xdr:col>1</xdr:col>
      <xdr:colOff>314325</xdr:colOff>
      <xdr:row>13</xdr:row>
      <xdr:rowOff>95250</xdr:rowOff>
    </xdr:to>
    <xdr:sp macro="" textlink="">
      <xdr:nvSpPr>
        <xdr:cNvPr id="5" name="CaixaDeTexto 4"/>
        <xdr:cNvSpPr txBox="1"/>
      </xdr:nvSpPr>
      <xdr:spPr>
        <a:xfrm>
          <a:off x="742950" y="1933575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PT" sz="1050"/>
            <a:t>1</a:t>
          </a:r>
        </a:p>
      </xdr:txBody>
    </xdr:sp>
    <xdr:clientData/>
  </xdr:twoCellAnchor>
  <xdr:twoCellAnchor>
    <xdr:from>
      <xdr:col>2</xdr:col>
      <xdr:colOff>114300</xdr:colOff>
      <xdr:row>6</xdr:row>
      <xdr:rowOff>104775</xdr:rowOff>
    </xdr:from>
    <xdr:to>
      <xdr:col>2</xdr:col>
      <xdr:colOff>361950</xdr:colOff>
      <xdr:row>8</xdr:row>
      <xdr:rowOff>47625</xdr:rowOff>
    </xdr:to>
    <xdr:sp macro="" textlink="">
      <xdr:nvSpPr>
        <xdr:cNvPr id="6" name="CaixaDeTexto 5"/>
        <xdr:cNvSpPr txBox="1"/>
      </xdr:nvSpPr>
      <xdr:spPr>
        <a:xfrm>
          <a:off x="1495425" y="1076325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PT" sz="1050"/>
            <a:t>2</a:t>
          </a:r>
        </a:p>
      </xdr:txBody>
    </xdr:sp>
    <xdr:clientData/>
  </xdr:twoCellAnchor>
  <xdr:twoCellAnchor>
    <xdr:from>
      <xdr:col>2</xdr:col>
      <xdr:colOff>228600</xdr:colOff>
      <xdr:row>2</xdr:row>
      <xdr:rowOff>114300</xdr:rowOff>
    </xdr:from>
    <xdr:to>
      <xdr:col>2</xdr:col>
      <xdr:colOff>476250</xdr:colOff>
      <xdr:row>4</xdr:row>
      <xdr:rowOff>57150</xdr:rowOff>
    </xdr:to>
    <xdr:sp macro="" textlink="">
      <xdr:nvSpPr>
        <xdr:cNvPr id="7" name="CaixaDeTexto 6"/>
        <xdr:cNvSpPr txBox="1"/>
      </xdr:nvSpPr>
      <xdr:spPr>
        <a:xfrm>
          <a:off x="1609725" y="438150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PT" sz="1050"/>
            <a:t>3</a:t>
          </a:r>
        </a:p>
      </xdr:txBody>
    </xdr:sp>
    <xdr:clientData/>
  </xdr:twoCellAnchor>
  <xdr:twoCellAnchor>
    <xdr:from>
      <xdr:col>0</xdr:col>
      <xdr:colOff>447675</xdr:colOff>
      <xdr:row>4</xdr:row>
      <xdr:rowOff>114300</xdr:rowOff>
    </xdr:from>
    <xdr:to>
      <xdr:col>1</xdr:col>
      <xdr:colOff>19050</xdr:colOff>
      <xdr:row>6</xdr:row>
      <xdr:rowOff>57150</xdr:rowOff>
    </xdr:to>
    <xdr:sp macro="" textlink="">
      <xdr:nvSpPr>
        <xdr:cNvPr id="11" name="CaixaDeTexto 10"/>
        <xdr:cNvSpPr txBox="1"/>
      </xdr:nvSpPr>
      <xdr:spPr>
        <a:xfrm>
          <a:off x="447675" y="762000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PT" sz="1050"/>
            <a:t>4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62</xdr:row>
      <xdr:rowOff>0</xdr:rowOff>
    </xdr:from>
    <xdr:to>
      <xdr:col>15</xdr:col>
      <xdr:colOff>0</xdr:colOff>
      <xdr:row>86</xdr:row>
      <xdr:rowOff>9525</xdr:rowOff>
    </xdr:to>
    <xdr:graphicFrame macro="">
      <xdr:nvGraphicFramePr>
        <xdr:cNvPr id="30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</xdr:row>
      <xdr:rowOff>9525</xdr:rowOff>
    </xdr:from>
    <xdr:to>
      <xdr:col>12</xdr:col>
      <xdr:colOff>152400</xdr:colOff>
      <xdr:row>15</xdr:row>
      <xdr:rowOff>161925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33375"/>
          <a:ext cx="8829675" cy="225742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52"/>
  <sheetViews>
    <sheetView tabSelected="1" topLeftCell="A13" workbookViewId="0">
      <selection activeCell="K36" sqref="K36"/>
    </sheetView>
  </sheetViews>
  <sheetFormatPr defaultRowHeight="12.75" x14ac:dyDescent="0.2"/>
  <cols>
    <col min="1" max="1" width="8.7109375" style="36" customWidth="1"/>
    <col min="2" max="4" width="10.42578125" style="36" customWidth="1"/>
    <col min="5" max="5" width="10.28515625" style="36" customWidth="1"/>
    <col min="6" max="6" width="11" style="36" customWidth="1"/>
    <col min="7" max="7" width="10.5703125" style="36" customWidth="1"/>
    <col min="8" max="8" width="4.85546875" style="36" customWidth="1"/>
    <col min="9" max="9" width="9.42578125" style="36" customWidth="1"/>
    <col min="10" max="10" width="10.42578125" style="36" customWidth="1"/>
    <col min="11" max="11" width="9.42578125" style="36" customWidth="1"/>
    <col min="12" max="12" width="8.5703125" style="36" customWidth="1"/>
    <col min="13" max="13" width="9.5703125" style="36" customWidth="1"/>
    <col min="14" max="14" width="8.42578125" style="36" customWidth="1"/>
    <col min="15" max="15" width="5.7109375" style="36" customWidth="1"/>
    <col min="16" max="16384" width="9.140625" style="36"/>
  </cols>
  <sheetData>
    <row r="1" spans="1:16" x14ac:dyDescent="0.2">
      <c r="A1" s="216" t="s">
        <v>46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</row>
    <row r="2" spans="1:16" x14ac:dyDescent="0.2">
      <c r="A2" s="86" t="s">
        <v>31</v>
      </c>
      <c r="B2" s="217" t="s">
        <v>108</v>
      </c>
      <c r="C2" s="217"/>
      <c r="D2" s="217"/>
      <c r="E2" s="217"/>
      <c r="F2" s="217"/>
      <c r="G2" s="217"/>
      <c r="H2" s="217"/>
      <c r="I2" s="217"/>
      <c r="J2" s="218"/>
      <c r="K2" s="218"/>
      <c r="L2" s="218"/>
      <c r="M2" s="86" t="s">
        <v>32</v>
      </c>
      <c r="N2" s="217">
        <v>200500445</v>
      </c>
      <c r="O2" s="217"/>
      <c r="P2" s="217"/>
    </row>
    <row r="17" spans="1:20" ht="13.5" thickBot="1" x14ac:dyDescent="0.25">
      <c r="A17" s="86"/>
      <c r="B17" s="87"/>
      <c r="O17" s="213" t="s">
        <v>30</v>
      </c>
      <c r="P17" s="214"/>
      <c r="Q17" s="88">
        <v>20</v>
      </c>
    </row>
    <row r="18" spans="1:20" x14ac:dyDescent="0.2">
      <c r="A18" s="89" t="s">
        <v>4</v>
      </c>
      <c r="B18" s="90">
        <f>10</f>
        <v>10</v>
      </c>
      <c r="D18" s="219" t="s">
        <v>11</v>
      </c>
      <c r="E18" s="220"/>
      <c r="F18" s="220"/>
      <c r="G18" s="221"/>
      <c r="N18" s="91"/>
    </row>
    <row r="19" spans="1:20" x14ac:dyDescent="0.2">
      <c r="A19" s="92" t="s">
        <v>98</v>
      </c>
      <c r="B19" s="93">
        <f>70000</f>
        <v>70000</v>
      </c>
      <c r="D19" s="94"/>
      <c r="E19" s="95" t="s">
        <v>3</v>
      </c>
      <c r="F19" s="95" t="s">
        <v>2</v>
      </c>
      <c r="G19" s="96" t="s">
        <v>1</v>
      </c>
      <c r="N19" s="91"/>
    </row>
    <row r="20" spans="1:20" x14ac:dyDescent="0.2">
      <c r="A20" s="92" t="s">
        <v>99</v>
      </c>
      <c r="B20" s="90">
        <v>0.3</v>
      </c>
      <c r="D20" s="97" t="s">
        <v>100</v>
      </c>
      <c r="E20" s="98">
        <v>0</v>
      </c>
      <c r="F20" s="99">
        <f>2000</f>
        <v>2000</v>
      </c>
      <c r="G20" s="100">
        <f>0</f>
        <v>0</v>
      </c>
      <c r="N20" s="91"/>
    </row>
    <row r="21" spans="1:20" ht="13.5" thickBot="1" x14ac:dyDescent="0.25">
      <c r="A21" s="101"/>
      <c r="B21" s="87"/>
      <c r="D21" s="102" t="s">
        <v>101</v>
      </c>
      <c r="E21" s="103">
        <v>0</v>
      </c>
      <c r="F21" s="104">
        <f>1500</f>
        <v>1500</v>
      </c>
      <c r="G21" s="105">
        <f>1000</f>
        <v>1000</v>
      </c>
      <c r="N21" s="109"/>
      <c r="O21" s="215" t="s">
        <v>23</v>
      </c>
      <c r="P21" s="215"/>
      <c r="Q21" s="215" t="s">
        <v>24</v>
      </c>
      <c r="R21" s="215"/>
      <c r="S21" s="109" t="s">
        <v>25</v>
      </c>
      <c r="T21" s="109"/>
    </row>
    <row r="22" spans="1:20" x14ac:dyDescent="0.2">
      <c r="N22" s="109"/>
      <c r="O22" s="110" t="s">
        <v>26</v>
      </c>
      <c r="P22" s="110" t="s">
        <v>27</v>
      </c>
      <c r="Q22" s="110" t="s">
        <v>28</v>
      </c>
      <c r="R22" s="110" t="s">
        <v>29</v>
      </c>
      <c r="S22" s="110" t="s">
        <v>26</v>
      </c>
      <c r="T22" s="110" t="s">
        <v>27</v>
      </c>
    </row>
    <row r="23" spans="1:20" ht="15.75" x14ac:dyDescent="0.25">
      <c r="B23" s="210">
        <v>11</v>
      </c>
      <c r="C23" s="210">
        <v>12</v>
      </c>
      <c r="D23" s="210">
        <v>21</v>
      </c>
      <c r="E23" s="210">
        <v>22</v>
      </c>
      <c r="F23" s="210">
        <v>31</v>
      </c>
      <c r="G23" s="210">
        <v>32</v>
      </c>
      <c r="H23" s="210"/>
      <c r="J23" s="141" t="s">
        <v>142</v>
      </c>
      <c r="L23" s="141" t="s">
        <v>127</v>
      </c>
      <c r="N23" s="109">
        <v>1</v>
      </c>
      <c r="O23" s="111">
        <f>E20</f>
        <v>0</v>
      </c>
      <c r="P23" s="111">
        <f>E21</f>
        <v>0</v>
      </c>
      <c r="Q23" s="112">
        <f>L24*Q17</f>
        <v>1.1206399999999996E-43</v>
      </c>
      <c r="R23" s="112">
        <f>L25*Q17</f>
        <v>3.4048000000000027E-44</v>
      </c>
      <c r="S23" s="113">
        <f t="shared" ref="S23:T26" si="0">O23+Q23</f>
        <v>1.1206399999999996E-43</v>
      </c>
      <c r="T23" s="113">
        <f t="shared" si="0"/>
        <v>3.4048000000000027E-44</v>
      </c>
    </row>
    <row r="24" spans="1:20" x14ac:dyDescent="0.2">
      <c r="B24" s="193">
        <f t="array" ref="B24:G29">Resol1!B38:G43*Resol1!B56</f>
        <v>317307.69230769231</v>
      </c>
      <c r="C24" s="194">
        <v>-125000</v>
      </c>
      <c r="D24" s="193">
        <v>96153.846153846156</v>
      </c>
      <c r="E24" s="194">
        <v>-134615.38461538462</v>
      </c>
      <c r="F24" s="193">
        <v>-413461.53846153844</v>
      </c>
      <c r="G24" s="193">
        <v>259615.38461538462</v>
      </c>
      <c r="H24" s="211">
        <v>11</v>
      </c>
      <c r="J24" s="193">
        <v>0</v>
      </c>
      <c r="L24" s="193">
        <f t="array" ref="L24:L29">MMULT(MINVERSE(Resol1!B62:G67),'1 elem'!J24:J29)</f>
        <v>5.6031999999999986E-45</v>
      </c>
      <c r="M24" s="36" t="s">
        <v>5</v>
      </c>
      <c r="N24" s="109">
        <v>2</v>
      </c>
      <c r="O24" s="111">
        <f>F20</f>
        <v>2000</v>
      </c>
      <c r="P24" s="111">
        <f>F21</f>
        <v>1500</v>
      </c>
      <c r="Q24" s="114">
        <f>L26*Q17</f>
        <v>8.7935999999999994E-44</v>
      </c>
      <c r="R24" s="114">
        <f>L27*Q17</f>
        <v>-3.4048000000000007E-44</v>
      </c>
      <c r="S24" s="113">
        <f t="shared" si="0"/>
        <v>2000</v>
      </c>
      <c r="T24" s="113">
        <f t="shared" si="0"/>
        <v>1500</v>
      </c>
    </row>
    <row r="25" spans="1:20" x14ac:dyDescent="0.2">
      <c r="B25" s="193">
        <v>-125000</v>
      </c>
      <c r="C25" s="194">
        <v>786057.69230769225</v>
      </c>
      <c r="D25" s="193">
        <v>-115384.61538461539</v>
      </c>
      <c r="E25" s="194">
        <v>33653.846153846156</v>
      </c>
      <c r="F25" s="193">
        <v>240384.6153846154</v>
      </c>
      <c r="G25" s="193">
        <v>-819711.5384615385</v>
      </c>
      <c r="H25" s="212">
        <v>12</v>
      </c>
      <c r="J25" s="193">
        <v>0</v>
      </c>
      <c r="L25" s="193">
        <v>1.7024000000000012E-45</v>
      </c>
      <c r="M25" s="36" t="s">
        <v>6</v>
      </c>
      <c r="N25" s="109">
        <v>3</v>
      </c>
      <c r="O25" s="111">
        <f>G20</f>
        <v>0</v>
      </c>
      <c r="P25" s="111">
        <f>G21</f>
        <v>1000</v>
      </c>
      <c r="Q25" s="114">
        <f>L28*Q17</f>
        <v>36.417828571428579</v>
      </c>
      <c r="R25" s="114">
        <f>L29*Q17</f>
        <v>14.833371428571432</v>
      </c>
      <c r="S25" s="113">
        <f t="shared" si="0"/>
        <v>36.417828571428579</v>
      </c>
      <c r="T25" s="113">
        <f t="shared" si="0"/>
        <v>1014.8333714285715</v>
      </c>
    </row>
    <row r="26" spans="1:20" ht="15.75" x14ac:dyDescent="0.25">
      <c r="A26" s="141" t="s">
        <v>114</v>
      </c>
      <c r="B26" s="195">
        <v>96153.846153846156</v>
      </c>
      <c r="C26" s="196">
        <v>-115384.61538461539</v>
      </c>
      <c r="D26" s="195">
        <v>192307.69230769231</v>
      </c>
      <c r="E26" s="196">
        <v>0</v>
      </c>
      <c r="F26" s="195">
        <v>-288461.53846153844</v>
      </c>
      <c r="G26" s="195">
        <v>115384.61538461539</v>
      </c>
      <c r="H26" s="212">
        <v>21</v>
      </c>
      <c r="J26" s="193">
        <v>0</v>
      </c>
      <c r="K26" s="8"/>
      <c r="L26" s="193">
        <v>4.3967999999999997E-45</v>
      </c>
      <c r="M26" s="36" t="s">
        <v>7</v>
      </c>
      <c r="N26" s="109">
        <f>N23</f>
        <v>1</v>
      </c>
      <c r="O26" s="109">
        <f>O23</f>
        <v>0</v>
      </c>
      <c r="P26" s="109">
        <f>P23</f>
        <v>0</v>
      </c>
      <c r="Q26" s="109">
        <f>Q23*Q17</f>
        <v>2.2412799999999994E-42</v>
      </c>
      <c r="R26" s="109">
        <f>R23*Q17</f>
        <v>6.8096000000000054E-43</v>
      </c>
      <c r="S26" s="113">
        <f t="shared" si="0"/>
        <v>2.2412799999999994E-42</v>
      </c>
      <c r="T26" s="113">
        <f t="shared" si="0"/>
        <v>6.8096000000000054E-43</v>
      </c>
    </row>
    <row r="27" spans="1:20" x14ac:dyDescent="0.2">
      <c r="B27" s="193">
        <v>-134615.38461538462</v>
      </c>
      <c r="C27" s="194">
        <v>33653.846153846156</v>
      </c>
      <c r="D27" s="193">
        <v>0</v>
      </c>
      <c r="E27" s="194">
        <v>67307.692307692312</v>
      </c>
      <c r="F27" s="193">
        <v>134615.38461538462</v>
      </c>
      <c r="G27" s="193">
        <v>-100961.53846153847</v>
      </c>
      <c r="H27" s="211">
        <v>22</v>
      </c>
      <c r="J27" s="193">
        <v>0</v>
      </c>
      <c r="L27" s="193">
        <v>-1.7024000000000003E-45</v>
      </c>
      <c r="M27" s="36" t="s">
        <v>8</v>
      </c>
      <c r="N27" s="91"/>
      <c r="O27" s="91"/>
      <c r="P27" s="91"/>
      <c r="Q27" s="91"/>
      <c r="R27" s="91"/>
      <c r="S27" s="91"/>
      <c r="T27" s="91"/>
    </row>
    <row r="28" spans="1:20" x14ac:dyDescent="0.2">
      <c r="B28" s="193">
        <v>-413461.5384615385</v>
      </c>
      <c r="C28" s="194">
        <v>240384.6153846154</v>
      </c>
      <c r="D28" s="193">
        <v>-288461.5384615385</v>
      </c>
      <c r="E28" s="194">
        <v>134615.38461538462</v>
      </c>
      <c r="F28" s="193">
        <v>701923.07692307688</v>
      </c>
      <c r="G28" s="193">
        <v>-375000.00000000006</v>
      </c>
      <c r="H28" s="212">
        <v>31</v>
      </c>
      <c r="J28" s="193">
        <v>1000000</v>
      </c>
      <c r="L28" s="193">
        <v>1.8208914285714288</v>
      </c>
      <c r="M28" s="36" t="s">
        <v>9</v>
      </c>
      <c r="N28" s="109"/>
      <c r="O28" s="111"/>
      <c r="P28" s="111"/>
      <c r="Q28" s="112"/>
      <c r="R28" s="112"/>
      <c r="S28" s="113"/>
      <c r="T28" s="113"/>
    </row>
    <row r="29" spans="1:20" x14ac:dyDescent="0.2">
      <c r="B29" s="193">
        <v>259615.38461538462</v>
      </c>
      <c r="C29" s="194">
        <v>-819711.5384615385</v>
      </c>
      <c r="D29" s="193">
        <v>115384.61538461539</v>
      </c>
      <c r="E29" s="194">
        <v>-100961.53846153847</v>
      </c>
      <c r="F29" s="193">
        <v>-375000.00000000006</v>
      </c>
      <c r="G29" s="193">
        <v>920673.07692307699</v>
      </c>
      <c r="H29" s="212">
        <v>32</v>
      </c>
      <c r="J29" s="193">
        <v>0</v>
      </c>
      <c r="L29" s="193">
        <v>0.74166857142857157</v>
      </c>
      <c r="M29" s="36" t="s">
        <v>10</v>
      </c>
      <c r="N29" s="109"/>
      <c r="O29" s="109"/>
      <c r="P29" s="109"/>
      <c r="Q29" s="109"/>
      <c r="R29" s="109"/>
      <c r="S29" s="109"/>
      <c r="T29" s="109"/>
    </row>
    <row r="30" spans="1:20" x14ac:dyDescent="0.2">
      <c r="N30" s="91"/>
      <c r="O30" s="91"/>
      <c r="P30" s="91"/>
      <c r="Q30" s="91"/>
      <c r="R30" s="91"/>
      <c r="S30" s="91"/>
      <c r="T30" s="91"/>
    </row>
    <row r="31" spans="1:20" ht="14.25" x14ac:dyDescent="0.2">
      <c r="B31" s="3" t="s">
        <v>111</v>
      </c>
      <c r="L31" s="142" t="s">
        <v>143</v>
      </c>
      <c r="N31" s="91"/>
    </row>
    <row r="32" spans="1:20" x14ac:dyDescent="0.2">
      <c r="N32" s="91"/>
    </row>
    <row r="33" spans="1:14" x14ac:dyDescent="0.2">
      <c r="A33" s="13"/>
      <c r="B33" s="69" t="s">
        <v>102</v>
      </c>
      <c r="C33" s="13"/>
      <c r="D33" s="193">
        <f t="array" ref="D33:D35">MMULT(Resol1!B28:G30,L24:L29)</f>
        <v>-1.3656685714285716E-3</v>
      </c>
      <c r="E33" s="13"/>
      <c r="F33" s="13"/>
      <c r="G33" s="69" t="s">
        <v>103</v>
      </c>
      <c r="H33" s="13"/>
      <c r="I33" s="193">
        <f t="array" ref="I33:I35">MMULT(Resol1!I22:K24,D33:D35)</f>
        <v>-87.936000000000007</v>
      </c>
      <c r="N33" s="91"/>
    </row>
    <row r="34" spans="1:14" ht="15.75" x14ac:dyDescent="0.25">
      <c r="A34" s="140" t="s">
        <v>112</v>
      </c>
      <c r="B34" s="69" t="s">
        <v>104</v>
      </c>
      <c r="C34" s="71" t="s">
        <v>0</v>
      </c>
      <c r="D34" s="193">
        <v>7.4166857142857158E-4</v>
      </c>
      <c r="E34" s="13"/>
      <c r="F34" s="140" t="s">
        <v>113</v>
      </c>
      <c r="G34" s="69" t="s">
        <v>105</v>
      </c>
      <c r="H34" s="71" t="s">
        <v>0</v>
      </c>
      <c r="I34" s="193">
        <v>25.536000000000008</v>
      </c>
      <c r="J34" s="36" t="s">
        <v>18</v>
      </c>
      <c r="N34" s="91"/>
    </row>
    <row r="35" spans="1:14" x14ac:dyDescent="0.2">
      <c r="A35" s="13"/>
      <c r="B35" s="69" t="s">
        <v>106</v>
      </c>
      <c r="C35" s="13"/>
      <c r="D35" s="193">
        <v>1.26464E-3</v>
      </c>
      <c r="E35" s="13"/>
      <c r="F35" s="13"/>
      <c r="G35" s="69" t="s">
        <v>107</v>
      </c>
      <c r="H35" s="13"/>
      <c r="I35" s="193">
        <v>34.048000000000002</v>
      </c>
      <c r="N35" s="91"/>
    </row>
    <row r="36" spans="1:14" x14ac:dyDescent="0.2">
      <c r="N36" s="91"/>
    </row>
    <row r="37" spans="1:14" x14ac:dyDescent="0.2">
      <c r="D37" s="233" t="s">
        <v>146</v>
      </c>
      <c r="I37" s="233" t="s">
        <v>147</v>
      </c>
      <c r="N37" s="91"/>
    </row>
    <row r="38" spans="1:14" x14ac:dyDescent="0.2">
      <c r="N38" s="91"/>
    </row>
    <row r="40" spans="1:14" x14ac:dyDescent="0.2">
      <c r="A40" s="13"/>
      <c r="B40" s="13"/>
      <c r="C40" s="13"/>
      <c r="D40" s="21"/>
      <c r="E40" s="13"/>
      <c r="F40" s="13"/>
      <c r="G40" s="13"/>
      <c r="H40" s="13"/>
      <c r="I40" s="21"/>
    </row>
    <row r="41" spans="1:14" x14ac:dyDescent="0.2">
      <c r="A41" s="13"/>
      <c r="B41" s="21"/>
      <c r="C41" s="13"/>
      <c r="D41" s="21"/>
      <c r="E41" s="13"/>
      <c r="F41" s="13"/>
      <c r="G41" s="21"/>
      <c r="H41" s="13"/>
      <c r="I41" s="21"/>
      <c r="J41" s="13"/>
    </row>
    <row r="42" spans="1:14" x14ac:dyDescent="0.2">
      <c r="A42" s="108"/>
      <c r="B42" s="21"/>
      <c r="C42" s="71"/>
      <c r="D42" s="21"/>
      <c r="E42" s="13"/>
      <c r="F42" s="108"/>
      <c r="G42" s="21"/>
      <c r="H42" s="71"/>
      <c r="I42" s="21"/>
      <c r="J42" s="13"/>
    </row>
    <row r="43" spans="1:14" x14ac:dyDescent="0.2">
      <c r="A43" s="13"/>
      <c r="B43" s="21"/>
      <c r="C43" s="13"/>
      <c r="D43" s="21"/>
      <c r="E43" s="13"/>
      <c r="F43" s="13"/>
      <c r="G43" s="21"/>
      <c r="H43" s="13"/>
      <c r="I43" s="21"/>
      <c r="J43" s="13"/>
    </row>
    <row r="44" spans="1:14" x14ac:dyDescent="0.2">
      <c r="A44" s="13"/>
      <c r="B44" s="13"/>
      <c r="C44" s="13"/>
      <c r="D44" s="21"/>
      <c r="E44" s="13"/>
      <c r="F44" s="13"/>
      <c r="G44" s="13"/>
      <c r="H44" s="13"/>
      <c r="I44" s="21"/>
      <c r="J44" s="13"/>
    </row>
    <row r="45" spans="1:14" x14ac:dyDescent="0.2">
      <c r="A45" s="13"/>
      <c r="B45" s="21"/>
      <c r="C45" s="13"/>
      <c r="D45" s="21"/>
      <c r="E45" s="13"/>
      <c r="F45" s="13"/>
      <c r="G45" s="21"/>
      <c r="H45" s="13"/>
      <c r="I45" s="21"/>
      <c r="J45" s="13"/>
    </row>
    <row r="46" spans="1:14" x14ac:dyDescent="0.2">
      <c r="A46" s="108"/>
      <c r="B46" s="21"/>
      <c r="C46" s="71"/>
      <c r="D46" s="21"/>
      <c r="E46" s="13"/>
      <c r="F46" s="108"/>
      <c r="G46" s="21"/>
      <c r="H46" s="71"/>
      <c r="I46" s="21"/>
      <c r="J46" s="13"/>
    </row>
    <row r="47" spans="1:14" x14ac:dyDescent="0.2">
      <c r="A47" s="13"/>
      <c r="B47" s="21"/>
      <c r="C47" s="13"/>
      <c r="D47" s="21"/>
      <c r="E47" s="13"/>
      <c r="F47" s="13"/>
      <c r="G47" s="21"/>
      <c r="H47" s="13"/>
      <c r="I47" s="21"/>
      <c r="J47" s="13"/>
    </row>
    <row r="48" spans="1:14" x14ac:dyDescent="0.2">
      <c r="A48" s="108"/>
      <c r="B48" s="13"/>
      <c r="C48" s="13"/>
      <c r="D48" s="21"/>
      <c r="E48" s="13"/>
      <c r="F48" s="108"/>
      <c r="G48" s="13"/>
      <c r="H48" s="13"/>
      <c r="I48" s="21"/>
      <c r="J48" s="13"/>
    </row>
    <row r="49" spans="1:10" x14ac:dyDescent="0.2">
      <c r="A49" s="13"/>
      <c r="B49" s="21"/>
      <c r="C49" s="13"/>
      <c r="D49" s="21"/>
      <c r="E49" s="13"/>
      <c r="F49" s="13"/>
      <c r="G49" s="21"/>
      <c r="H49" s="13"/>
      <c r="I49" s="21"/>
      <c r="J49" s="13"/>
    </row>
    <row r="50" spans="1:10" x14ac:dyDescent="0.2">
      <c r="A50" s="108"/>
      <c r="B50" s="21"/>
      <c r="C50" s="71"/>
      <c r="D50" s="21"/>
      <c r="E50" s="13"/>
      <c r="F50" s="108"/>
      <c r="G50" s="21"/>
      <c r="H50" s="71"/>
      <c r="I50" s="21"/>
      <c r="J50" s="13"/>
    </row>
    <row r="51" spans="1:10" x14ac:dyDescent="0.2">
      <c r="A51" s="13"/>
      <c r="B51" s="21"/>
      <c r="C51" s="13"/>
      <c r="D51" s="21"/>
      <c r="E51" s="13"/>
      <c r="F51" s="13"/>
      <c r="G51" s="21"/>
      <c r="H51" s="13"/>
      <c r="I51" s="21"/>
      <c r="J51" s="13"/>
    </row>
    <row r="52" spans="1:10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</row>
  </sheetData>
  <mergeCells count="7">
    <mergeCell ref="O17:P17"/>
    <mergeCell ref="O21:P21"/>
    <mergeCell ref="Q21:R21"/>
    <mergeCell ref="A1:P1"/>
    <mergeCell ref="B2:L2"/>
    <mergeCell ref="N2:P2"/>
    <mergeCell ref="D18:G18"/>
  </mergeCells>
  <phoneticPr fontId="6" type="noConversion"/>
  <printOptions horizontalCentered="1" verticalCentered="1" gridLines="1" gridLinesSet="0"/>
  <pageMargins left="0.31496062992125984" right="0.44" top="0.94488188976377963" bottom="1.0236220472440944" header="0.51181102362204722" footer="0.51181102362204722"/>
  <pageSetup paperSize="9" orientation="landscape" r:id="rId1"/>
  <headerFooter alignWithMargins="0">
    <oddHeader>&amp;CProblema 4: elemento triangular de deformação constante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8"/>
  <sheetViews>
    <sheetView zoomScaleNormal="100" workbookViewId="0">
      <selection activeCell="L19" sqref="L19"/>
    </sheetView>
  </sheetViews>
  <sheetFormatPr defaultRowHeight="12.75" x14ac:dyDescent="0.2"/>
  <cols>
    <col min="1" max="10" width="9.140625" style="36"/>
    <col min="11" max="12" width="12.5703125" style="36" bestFit="1" customWidth="1"/>
    <col min="13" max="16" width="12.7109375" style="36" bestFit="1" customWidth="1"/>
    <col min="17" max="18" width="11" style="36" bestFit="1" customWidth="1"/>
    <col min="19" max="16384" width="9.140625" style="36"/>
  </cols>
  <sheetData>
    <row r="1" spans="1:11" x14ac:dyDescent="0.2">
      <c r="A1" s="12"/>
      <c r="B1" s="12"/>
      <c r="C1" s="12"/>
      <c r="D1" s="12"/>
      <c r="E1" s="12"/>
      <c r="F1" s="12"/>
      <c r="G1" s="12"/>
      <c r="I1" s="12" t="s">
        <v>47</v>
      </c>
      <c r="J1" s="12"/>
      <c r="K1" s="12"/>
    </row>
    <row r="2" spans="1:11" x14ac:dyDescent="0.2">
      <c r="A2" s="12"/>
      <c r="B2" s="8" t="s">
        <v>48</v>
      </c>
      <c r="C2" s="8" t="s">
        <v>49</v>
      </c>
      <c r="D2" s="8" t="s">
        <v>50</v>
      </c>
      <c r="E2" s="8" t="s">
        <v>51</v>
      </c>
      <c r="F2" s="8" t="s">
        <v>52</v>
      </c>
      <c r="G2" s="12"/>
      <c r="I2" s="12" t="s">
        <v>53</v>
      </c>
      <c r="J2" s="115">
        <f>70000</f>
        <v>70000</v>
      </c>
      <c r="K2" s="12" t="s">
        <v>18</v>
      </c>
    </row>
    <row r="3" spans="1:11" x14ac:dyDescent="0.2">
      <c r="A3" s="12"/>
      <c r="B3" s="10">
        <v>1</v>
      </c>
      <c r="C3" s="36">
        <v>0</v>
      </c>
      <c r="D3" s="36">
        <v>0</v>
      </c>
      <c r="G3" s="12"/>
      <c r="I3" s="12" t="s">
        <v>54</v>
      </c>
      <c r="J3" s="36">
        <f>0.3</f>
        <v>0.3</v>
      </c>
      <c r="K3" s="12"/>
    </row>
    <row r="4" spans="1:11" x14ac:dyDescent="0.2">
      <c r="A4" s="12"/>
      <c r="B4" s="10">
        <v>2</v>
      </c>
      <c r="C4" s="36">
        <v>2000</v>
      </c>
      <c r="D4" s="36">
        <v>1500</v>
      </c>
      <c r="G4" s="12"/>
      <c r="I4" s="12" t="s">
        <v>55</v>
      </c>
      <c r="K4" s="12"/>
    </row>
    <row r="5" spans="1:11" x14ac:dyDescent="0.2">
      <c r="A5" s="12"/>
      <c r="B5" s="10">
        <v>3</v>
      </c>
      <c r="C5" s="36">
        <v>0</v>
      </c>
      <c r="D5" s="36">
        <v>1000</v>
      </c>
      <c r="G5" s="12"/>
      <c r="I5" s="12"/>
      <c r="J5" s="12"/>
      <c r="K5" s="12"/>
    </row>
    <row r="6" spans="1:11" x14ac:dyDescent="0.2">
      <c r="A6" s="12"/>
      <c r="B6" s="10"/>
      <c r="G6" s="12"/>
    </row>
    <row r="7" spans="1:11" x14ac:dyDescent="0.2">
      <c r="A7" s="12"/>
      <c r="B7" s="12"/>
      <c r="C7" s="12"/>
      <c r="D7" s="12"/>
      <c r="E7" s="12"/>
      <c r="F7" s="12"/>
      <c r="G7" s="12"/>
    </row>
    <row r="9" spans="1:11" x14ac:dyDescent="0.2">
      <c r="A9" s="222" t="s">
        <v>56</v>
      </c>
      <c r="B9" s="222"/>
      <c r="C9" s="222"/>
      <c r="D9" s="222"/>
      <c r="E9" s="222"/>
      <c r="F9" s="222"/>
      <c r="G9" s="222"/>
      <c r="H9" s="222"/>
      <c r="I9" s="222"/>
      <c r="J9" s="222"/>
      <c r="K9" s="223"/>
    </row>
    <row r="10" spans="1:11" x14ac:dyDescent="0.2">
      <c r="A10" s="11"/>
      <c r="B10" s="12"/>
      <c r="C10" s="12"/>
      <c r="D10" s="12"/>
      <c r="E10" s="12"/>
      <c r="F10" s="13"/>
      <c r="G10" s="12"/>
      <c r="H10" s="12"/>
      <c r="I10" s="12"/>
      <c r="J10" s="12"/>
      <c r="K10" s="14"/>
    </row>
    <row r="11" spans="1:11" x14ac:dyDescent="0.2">
      <c r="A11" s="15"/>
      <c r="B11" s="16">
        <v>1</v>
      </c>
      <c r="C11" s="17">
        <f t="shared" ref="C11:D13" si="0">C3</f>
        <v>0</v>
      </c>
      <c r="D11" s="18">
        <f t="shared" si="0"/>
        <v>0</v>
      </c>
      <c r="E11" s="12"/>
      <c r="F11" s="13"/>
      <c r="G11" s="12"/>
      <c r="H11" s="16">
        <f t="array" ref="H11:J13">MINVERSE(B11:D13)</f>
        <v>1</v>
      </c>
      <c r="I11" s="17">
        <v>0</v>
      </c>
      <c r="J11" s="18">
        <v>0</v>
      </c>
      <c r="K11" s="14"/>
    </row>
    <row r="12" spans="1:11" x14ac:dyDescent="0.2">
      <c r="A12" s="27" t="s">
        <v>57</v>
      </c>
      <c r="B12" s="20">
        <v>1</v>
      </c>
      <c r="C12" s="21">
        <f t="shared" si="0"/>
        <v>2000</v>
      </c>
      <c r="D12" s="22">
        <f t="shared" si="0"/>
        <v>1500</v>
      </c>
      <c r="E12" s="12"/>
      <c r="F12" s="13"/>
      <c r="G12" s="28" t="s">
        <v>58</v>
      </c>
      <c r="H12" s="20">
        <v>2.5000000000000001E-4</v>
      </c>
      <c r="I12" s="21">
        <v>5.0000000000000001E-4</v>
      </c>
      <c r="J12" s="22">
        <v>-7.5000000000000002E-4</v>
      </c>
      <c r="K12" s="14"/>
    </row>
    <row r="13" spans="1:11" x14ac:dyDescent="0.2">
      <c r="A13" s="15"/>
      <c r="B13" s="23">
        <v>1</v>
      </c>
      <c r="C13" s="24">
        <f t="shared" si="0"/>
        <v>0</v>
      </c>
      <c r="D13" s="25">
        <f t="shared" si="0"/>
        <v>1000</v>
      </c>
      <c r="E13" s="12"/>
      <c r="F13" s="13"/>
      <c r="G13" s="12"/>
      <c r="H13" s="23">
        <v>-1E-3</v>
      </c>
      <c r="I13" s="24">
        <v>0</v>
      </c>
      <c r="J13" s="25">
        <v>1E-3</v>
      </c>
      <c r="K13" s="14"/>
    </row>
    <row r="14" spans="1:11" x14ac:dyDescent="0.2">
      <c r="A14" s="15"/>
      <c r="B14" s="12"/>
      <c r="C14" s="12"/>
      <c r="D14" s="30"/>
      <c r="E14" s="30"/>
      <c r="F14" s="21"/>
      <c r="G14" s="12"/>
      <c r="H14" s="12"/>
      <c r="I14" s="12"/>
      <c r="J14" s="31"/>
      <c r="K14" s="32"/>
    </row>
    <row r="15" spans="1:11" x14ac:dyDescent="0.2">
      <c r="A15" s="33"/>
      <c r="B15" s="34"/>
      <c r="C15" s="13"/>
      <c r="D15" s="13"/>
      <c r="E15" s="13"/>
      <c r="F15" s="13"/>
      <c r="G15" s="13"/>
      <c r="H15" s="13"/>
      <c r="I15" s="13"/>
      <c r="J15" s="13"/>
      <c r="K15" s="116"/>
    </row>
    <row r="16" spans="1:11" x14ac:dyDescent="0.2">
      <c r="A16" s="15"/>
      <c r="B16" s="12"/>
      <c r="C16" s="12"/>
      <c r="D16" s="12"/>
      <c r="E16" s="12"/>
      <c r="F16" s="12"/>
      <c r="G16" s="12"/>
      <c r="H16" s="13"/>
      <c r="I16" s="224"/>
      <c r="J16" s="224"/>
      <c r="K16" s="225"/>
    </row>
    <row r="17" spans="1:17" x14ac:dyDescent="0.2">
      <c r="A17" s="27" t="s">
        <v>59</v>
      </c>
      <c r="B17" s="21">
        <f t="array" ref="B17:B19">TRANSPOSE(H11:J11)</f>
        <v>1</v>
      </c>
      <c r="C17" s="21">
        <f t="array" ref="C17:C19">TRANSPOSE(H12:J12)</f>
        <v>2.5000000000000001E-4</v>
      </c>
      <c r="D17" s="37" t="s">
        <v>60</v>
      </c>
      <c r="E17" s="21">
        <f t="array" ref="E17:E19">TRANSPOSE(H13:J13)</f>
        <v>-1E-3</v>
      </c>
      <c r="F17" s="37" t="s">
        <v>61</v>
      </c>
      <c r="G17" s="12"/>
      <c r="H17" s="13"/>
      <c r="I17" s="28" t="s">
        <v>62</v>
      </c>
      <c r="J17" s="13"/>
      <c r="K17" s="14"/>
    </row>
    <row r="18" spans="1:17" x14ac:dyDescent="0.2">
      <c r="A18" s="27" t="s">
        <v>63</v>
      </c>
      <c r="B18" s="21">
        <v>0</v>
      </c>
      <c r="C18" s="21">
        <v>5.0000000000000001E-4</v>
      </c>
      <c r="D18" s="38" t="str">
        <f>D17</f>
        <v>x</v>
      </c>
      <c r="E18" s="21">
        <v>0</v>
      </c>
      <c r="F18" s="38" t="str">
        <f>F17</f>
        <v>y</v>
      </c>
      <c r="G18" s="12"/>
      <c r="H18" s="13"/>
      <c r="I18" s="28" t="s">
        <v>64</v>
      </c>
      <c r="J18" s="13"/>
      <c r="K18" s="14"/>
    </row>
    <row r="19" spans="1:17" x14ac:dyDescent="0.2">
      <c r="A19" s="27" t="s">
        <v>65</v>
      </c>
      <c r="B19" s="21">
        <v>0</v>
      </c>
      <c r="C19" s="21">
        <v>-7.5000000000000002E-4</v>
      </c>
      <c r="D19" s="38" t="str">
        <f>D18</f>
        <v>x</v>
      </c>
      <c r="E19" s="21">
        <v>1E-3</v>
      </c>
      <c r="F19" s="38" t="str">
        <f>F18</f>
        <v>y</v>
      </c>
      <c r="G19" s="12"/>
      <c r="H19" s="13"/>
      <c r="I19" s="12"/>
      <c r="J19" s="12"/>
      <c r="K19" s="14"/>
    </row>
    <row r="20" spans="1:17" x14ac:dyDescent="0.2">
      <c r="A20" s="27"/>
      <c r="B20" s="12"/>
      <c r="C20" s="12"/>
      <c r="D20" s="12"/>
      <c r="E20" s="12"/>
      <c r="F20" s="12"/>
      <c r="G20" s="12"/>
      <c r="H20" s="13"/>
      <c r="I20" s="13"/>
      <c r="J20" s="13"/>
      <c r="K20" s="116"/>
      <c r="L20" s="39"/>
    </row>
    <row r="21" spans="1:17" ht="13.5" thickBot="1" x14ac:dyDescent="0.25">
      <c r="A21" s="40"/>
      <c r="B21" s="109"/>
      <c r="C21" s="109"/>
      <c r="D21" s="109"/>
      <c r="E21" s="109"/>
      <c r="F21" s="109"/>
      <c r="G21" s="109"/>
      <c r="H21" s="12"/>
      <c r="I21" s="12"/>
      <c r="J21" s="12"/>
      <c r="K21" s="14"/>
    </row>
    <row r="22" spans="1:17" ht="13.5" thickBot="1" x14ac:dyDescent="0.25">
      <c r="A22" s="226"/>
      <c r="B22" s="227"/>
      <c r="C22" s="227"/>
      <c r="D22" s="227"/>
      <c r="E22" s="227"/>
      <c r="F22" s="227"/>
      <c r="G22" s="227"/>
      <c r="H22" s="227"/>
      <c r="I22" s="181">
        <f>J2/(1-J3^2)</f>
        <v>76923.076923076922</v>
      </c>
      <c r="J22" s="182">
        <f>(J2*J3)/(1-J3^2)</f>
        <v>23076.923076923074</v>
      </c>
      <c r="K22" s="183">
        <v>0</v>
      </c>
    </row>
    <row r="23" spans="1:17" x14ac:dyDescent="0.2">
      <c r="A23" s="27" t="s">
        <v>66</v>
      </c>
      <c r="B23" s="173">
        <f>B17+C17+E17</f>
        <v>0.99925000000000008</v>
      </c>
      <c r="C23" s="174">
        <v>0</v>
      </c>
      <c r="D23" s="175">
        <f>B18+C18+E18</f>
        <v>5.0000000000000001E-4</v>
      </c>
      <c r="E23" s="174">
        <v>0</v>
      </c>
      <c r="F23" s="175">
        <f>B19+C19+E19</f>
        <v>2.5000000000000001E-4</v>
      </c>
      <c r="G23" s="176">
        <v>0</v>
      </c>
      <c r="H23" s="28" t="s">
        <v>67</v>
      </c>
      <c r="I23" s="184">
        <f>J22</f>
        <v>23076.923076923074</v>
      </c>
      <c r="J23" s="185">
        <f>I22</f>
        <v>76923.076923076922</v>
      </c>
      <c r="K23" s="186">
        <v>0</v>
      </c>
    </row>
    <row r="24" spans="1:17" ht="13.5" thickBot="1" x14ac:dyDescent="0.25">
      <c r="A24" s="27"/>
      <c r="B24" s="177">
        <v>0</v>
      </c>
      <c r="C24" s="178">
        <f>B23</f>
        <v>0.99925000000000008</v>
      </c>
      <c r="D24" s="179">
        <v>0</v>
      </c>
      <c r="E24" s="178">
        <f>D23</f>
        <v>5.0000000000000001E-4</v>
      </c>
      <c r="F24" s="179">
        <v>0</v>
      </c>
      <c r="G24" s="180">
        <f>F23</f>
        <v>2.5000000000000001E-4</v>
      </c>
      <c r="H24" s="12"/>
      <c r="I24" s="187">
        <v>0</v>
      </c>
      <c r="J24" s="188">
        <v>0</v>
      </c>
      <c r="K24" s="189">
        <f>J2/(2*(1+J3))</f>
        <v>26923.076923076922</v>
      </c>
    </row>
    <row r="25" spans="1:17" x14ac:dyDescent="0.2">
      <c r="A25" s="27"/>
      <c r="B25" s="12"/>
      <c r="C25" s="12"/>
      <c r="D25" s="12"/>
      <c r="E25" s="12"/>
      <c r="F25" s="12"/>
      <c r="G25" s="12"/>
      <c r="H25" s="12"/>
      <c r="I25" s="52" t="s">
        <v>68</v>
      </c>
      <c r="J25" s="12"/>
      <c r="K25" s="14"/>
    </row>
    <row r="26" spans="1:17" x14ac:dyDescent="0.2">
      <c r="A26" s="40"/>
      <c r="B26" s="109"/>
      <c r="C26" s="109"/>
      <c r="D26" s="109"/>
      <c r="E26" s="109"/>
      <c r="F26" s="109"/>
      <c r="G26" s="109"/>
      <c r="H26" s="109"/>
      <c r="I26" s="109"/>
      <c r="J26" s="109"/>
      <c r="K26" s="117"/>
    </row>
    <row r="27" spans="1:17" ht="13.5" thickBot="1" x14ac:dyDescent="0.25">
      <c r="A27" s="226"/>
      <c r="B27" s="224"/>
      <c r="C27" s="224"/>
      <c r="D27" s="224"/>
      <c r="E27" s="224"/>
      <c r="F27" s="224"/>
      <c r="G27" s="224"/>
      <c r="H27" s="224"/>
      <c r="I27" s="224"/>
      <c r="J27" s="224"/>
      <c r="K27" s="118"/>
      <c r="L27" s="91"/>
      <c r="Q27" s="91"/>
    </row>
    <row r="28" spans="1:17" x14ac:dyDescent="0.2">
      <c r="A28" s="15"/>
      <c r="B28" s="55">
        <f>C17</f>
        <v>2.5000000000000001E-4</v>
      </c>
      <c r="C28" s="56">
        <v>0</v>
      </c>
      <c r="D28" s="57">
        <f>C18</f>
        <v>5.0000000000000001E-4</v>
      </c>
      <c r="E28" s="58">
        <v>0</v>
      </c>
      <c r="F28" s="56">
        <f>C19</f>
        <v>-7.5000000000000002E-4</v>
      </c>
      <c r="G28" s="59">
        <v>0</v>
      </c>
      <c r="H28" s="30"/>
      <c r="I28" s="30"/>
      <c r="J28" s="12"/>
      <c r="K28" s="116"/>
      <c r="L28" s="91"/>
    </row>
    <row r="29" spans="1:17" x14ac:dyDescent="0.2">
      <c r="A29" s="27" t="s">
        <v>69</v>
      </c>
      <c r="B29" s="61">
        <v>0</v>
      </c>
      <c r="C29" s="21">
        <f>E17</f>
        <v>-1E-3</v>
      </c>
      <c r="D29" s="20">
        <v>0</v>
      </c>
      <c r="E29" s="22">
        <f>E18</f>
        <v>0</v>
      </c>
      <c r="F29" s="21">
        <v>0</v>
      </c>
      <c r="G29" s="62">
        <f>E19</f>
        <v>1E-3</v>
      </c>
      <c r="H29" s="30"/>
      <c r="I29" s="30"/>
      <c r="J29" s="12"/>
      <c r="K29" s="116"/>
      <c r="L29" s="91"/>
    </row>
    <row r="30" spans="1:17" ht="13.5" thickBot="1" x14ac:dyDescent="0.25">
      <c r="A30" s="27"/>
      <c r="B30" s="63">
        <f>E17</f>
        <v>-1E-3</v>
      </c>
      <c r="C30" s="64">
        <f>C17</f>
        <v>2.5000000000000001E-4</v>
      </c>
      <c r="D30" s="65">
        <f>E18</f>
        <v>0</v>
      </c>
      <c r="E30" s="66">
        <f>D28</f>
        <v>5.0000000000000001E-4</v>
      </c>
      <c r="F30" s="64">
        <f>E19</f>
        <v>1E-3</v>
      </c>
      <c r="G30" s="67">
        <f>C19</f>
        <v>-7.5000000000000002E-4</v>
      </c>
      <c r="H30" s="30"/>
      <c r="I30" s="30"/>
      <c r="J30" s="12"/>
      <c r="K30" s="116"/>
      <c r="L30" s="91"/>
    </row>
    <row r="31" spans="1:17" x14ac:dyDescent="0.2">
      <c r="A31" s="15"/>
      <c r="B31" s="12"/>
      <c r="C31" s="12"/>
      <c r="D31" s="12"/>
      <c r="E31" s="12"/>
      <c r="F31" s="12"/>
      <c r="G31" s="12"/>
      <c r="H31" s="12"/>
      <c r="I31" s="12"/>
      <c r="J31" s="12"/>
      <c r="K31" s="116"/>
      <c r="L31" s="91"/>
    </row>
    <row r="32" spans="1:17" x14ac:dyDescent="0.2">
      <c r="A32" s="15"/>
      <c r="B32" s="69" t="s">
        <v>102</v>
      </c>
      <c r="C32" s="13"/>
      <c r="D32" s="69"/>
      <c r="E32" s="12"/>
      <c r="F32" s="12"/>
      <c r="G32" s="69" t="s">
        <v>103</v>
      </c>
      <c r="H32" s="13"/>
      <c r="I32" s="69"/>
      <c r="J32" s="12"/>
      <c r="K32" s="116"/>
      <c r="L32" s="91"/>
    </row>
    <row r="33" spans="1:16" x14ac:dyDescent="0.2">
      <c r="A33" s="27" t="s">
        <v>109</v>
      </c>
      <c r="B33" s="69" t="s">
        <v>104</v>
      </c>
      <c r="C33" s="71" t="s">
        <v>0</v>
      </c>
      <c r="D33" s="69"/>
      <c r="E33" s="12"/>
      <c r="F33" s="28" t="s">
        <v>110</v>
      </c>
      <c r="G33" s="69" t="s">
        <v>105</v>
      </c>
      <c r="H33" s="71" t="s">
        <v>0</v>
      </c>
      <c r="I33" s="69"/>
      <c r="J33" s="12"/>
      <c r="K33" s="116"/>
    </row>
    <row r="34" spans="1:16" x14ac:dyDescent="0.2">
      <c r="A34" s="15"/>
      <c r="B34" s="69" t="s">
        <v>106</v>
      </c>
      <c r="C34" s="13"/>
      <c r="D34" s="69"/>
      <c r="E34" s="12"/>
      <c r="F34" s="12"/>
      <c r="G34" s="69" t="s">
        <v>107</v>
      </c>
      <c r="H34" s="13"/>
      <c r="I34" s="69"/>
      <c r="J34" s="12"/>
      <c r="K34" s="116"/>
    </row>
    <row r="35" spans="1:16" ht="13.5" thickBot="1" x14ac:dyDescent="0.25">
      <c r="A35" s="73"/>
      <c r="B35" s="74" t="s">
        <v>72</v>
      </c>
      <c r="C35" s="75"/>
      <c r="D35" s="76"/>
      <c r="E35" s="75"/>
      <c r="F35" s="75"/>
      <c r="G35" s="74" t="s">
        <v>144</v>
      </c>
      <c r="H35" s="75"/>
      <c r="I35" s="76"/>
      <c r="J35" s="75"/>
      <c r="K35" s="119"/>
    </row>
    <row r="37" spans="1:16" x14ac:dyDescent="0.2">
      <c r="A37" s="78"/>
      <c r="B37" s="78">
        <v>11</v>
      </c>
      <c r="C37" s="78">
        <v>12</v>
      </c>
      <c r="D37" s="78">
        <v>21</v>
      </c>
      <c r="E37" s="78">
        <v>22</v>
      </c>
      <c r="F37" s="78">
        <v>31</v>
      </c>
      <c r="G37" s="78">
        <v>32</v>
      </c>
      <c r="H37" s="78"/>
    </row>
    <row r="38" spans="1:16" x14ac:dyDescent="0.2">
      <c r="A38" s="78"/>
      <c r="B38" s="80">
        <f t="array" ref="B38:G43">MMULT(MMULT(TRANSPOSE(B28:G30),I22:K24),B28:G30)</f>
        <v>3.1730769230769229E-2</v>
      </c>
      <c r="C38" s="80">
        <v>-1.2500000000000001E-2</v>
      </c>
      <c r="D38" s="80">
        <v>9.6153846153846159E-3</v>
      </c>
      <c r="E38" s="80">
        <v>-1.3461538461538462E-2</v>
      </c>
      <c r="F38" s="80">
        <v>-4.1346153846153845E-2</v>
      </c>
      <c r="G38" s="80">
        <v>2.5961538461538463E-2</v>
      </c>
      <c r="H38" s="78">
        <v>11</v>
      </c>
    </row>
    <row r="39" spans="1:16" x14ac:dyDescent="0.2">
      <c r="A39" s="78"/>
      <c r="B39" s="80">
        <v>-1.2500000000000001E-2</v>
      </c>
      <c r="C39" s="80">
        <v>7.8605769230769229E-2</v>
      </c>
      <c r="D39" s="80">
        <v>-1.1538461538461539E-2</v>
      </c>
      <c r="E39" s="80">
        <v>3.3653846153846156E-3</v>
      </c>
      <c r="F39" s="80">
        <v>2.403846153846154E-2</v>
      </c>
      <c r="G39" s="80">
        <v>-8.1971153846153846E-2</v>
      </c>
      <c r="H39" s="78">
        <v>12</v>
      </c>
    </row>
    <row r="40" spans="1:16" x14ac:dyDescent="0.2">
      <c r="A40" s="81" t="s">
        <v>74</v>
      </c>
      <c r="B40" s="80">
        <v>9.6153846153846159E-3</v>
      </c>
      <c r="C40" s="80">
        <v>-1.1538461538461539E-2</v>
      </c>
      <c r="D40" s="80">
        <v>1.9230769230769232E-2</v>
      </c>
      <c r="E40" s="80">
        <v>0</v>
      </c>
      <c r="F40" s="80">
        <v>-2.8846153846153844E-2</v>
      </c>
      <c r="G40" s="80">
        <v>1.1538461538461539E-2</v>
      </c>
      <c r="H40" s="78">
        <v>21</v>
      </c>
    </row>
    <row r="41" spans="1:16" x14ac:dyDescent="0.2">
      <c r="A41" s="78"/>
      <c r="B41" s="80">
        <v>-1.3461538461538462E-2</v>
      </c>
      <c r="C41" s="80">
        <v>3.3653846153846156E-3</v>
      </c>
      <c r="D41" s="80">
        <v>0</v>
      </c>
      <c r="E41" s="80">
        <v>6.7307692307692311E-3</v>
      </c>
      <c r="F41" s="80">
        <v>1.3461538461538462E-2</v>
      </c>
      <c r="G41" s="80">
        <v>-1.0096153846153847E-2</v>
      </c>
      <c r="H41" s="78">
        <v>22</v>
      </c>
    </row>
    <row r="42" spans="1:16" x14ac:dyDescent="0.2">
      <c r="A42" s="78"/>
      <c r="B42" s="80">
        <v>-4.1346153846153852E-2</v>
      </c>
      <c r="C42" s="80">
        <v>2.403846153846154E-2</v>
      </c>
      <c r="D42" s="80">
        <v>-2.8846153846153848E-2</v>
      </c>
      <c r="E42" s="80">
        <v>1.3461538461538462E-2</v>
      </c>
      <c r="F42" s="80">
        <v>7.0192307692307693E-2</v>
      </c>
      <c r="G42" s="80">
        <v>-3.7500000000000006E-2</v>
      </c>
      <c r="H42" s="78">
        <v>31</v>
      </c>
    </row>
    <row r="43" spans="1:16" x14ac:dyDescent="0.2">
      <c r="A43" s="78"/>
      <c r="B43" s="80">
        <v>2.5961538461538463E-2</v>
      </c>
      <c r="C43" s="80">
        <v>-8.1971153846153846E-2</v>
      </c>
      <c r="D43" s="80">
        <v>1.1538461538461539E-2</v>
      </c>
      <c r="E43" s="80">
        <v>-1.0096153846153847E-2</v>
      </c>
      <c r="F43" s="80">
        <v>-3.7500000000000006E-2</v>
      </c>
      <c r="G43" s="80">
        <v>9.2067307692307698E-2</v>
      </c>
      <c r="H43" s="78">
        <v>32</v>
      </c>
    </row>
    <row r="44" spans="1:16" x14ac:dyDescent="0.2">
      <c r="A44" s="78"/>
      <c r="B44" s="78"/>
      <c r="C44" s="78"/>
      <c r="D44" s="78"/>
      <c r="E44" s="78"/>
      <c r="F44" s="78"/>
      <c r="G44" s="78"/>
      <c r="H44" s="78"/>
    </row>
    <row r="46" spans="1:16" ht="18.75" x14ac:dyDescent="0.3">
      <c r="A46" s="78"/>
      <c r="B46" s="78"/>
      <c r="C46" s="82" t="s">
        <v>75</v>
      </c>
      <c r="D46" s="78"/>
      <c r="E46" s="78"/>
      <c r="F46" s="120"/>
      <c r="G46" s="120"/>
      <c r="H46" s="120"/>
    </row>
    <row r="47" spans="1:16" x14ac:dyDescent="0.2">
      <c r="A47" s="78"/>
      <c r="B47" s="36">
        <v>1</v>
      </c>
      <c r="C47" s="36">
        <v>0</v>
      </c>
      <c r="D47" s="36">
        <v>0</v>
      </c>
      <c r="E47" s="78"/>
      <c r="F47" s="120" t="s">
        <v>76</v>
      </c>
      <c r="G47" s="13"/>
      <c r="H47" s="120"/>
      <c r="J47" s="87"/>
      <c r="L47" s="192"/>
      <c r="M47" s="192"/>
      <c r="N47" s="192"/>
      <c r="O47" s="192"/>
      <c r="P47" s="192"/>
    </row>
    <row r="48" spans="1:16" x14ac:dyDescent="0.2">
      <c r="A48" s="83" t="s">
        <v>77</v>
      </c>
      <c r="B48" s="36">
        <v>1</v>
      </c>
      <c r="C48" s="36">
        <v>2000</v>
      </c>
      <c r="D48" s="36">
        <v>1500</v>
      </c>
      <c r="E48" s="78"/>
      <c r="F48" s="120" t="s">
        <v>78</v>
      </c>
      <c r="G48" s="13"/>
      <c r="H48" s="120"/>
      <c r="K48" s="192"/>
      <c r="L48" s="192"/>
      <c r="M48" s="192"/>
      <c r="N48" s="192"/>
      <c r="O48" s="192"/>
      <c r="P48" s="192"/>
    </row>
    <row r="49" spans="1:16" x14ac:dyDescent="0.2">
      <c r="A49" s="78"/>
      <c r="B49" s="36">
        <v>1</v>
      </c>
      <c r="C49" s="36">
        <v>0</v>
      </c>
      <c r="D49" s="36">
        <v>1000</v>
      </c>
      <c r="E49" s="78"/>
      <c r="F49" s="120" t="s">
        <v>79</v>
      </c>
      <c r="G49" s="109"/>
      <c r="H49" s="120"/>
      <c r="K49" s="192"/>
      <c r="L49" s="192"/>
      <c r="M49" s="192"/>
      <c r="N49" s="192"/>
      <c r="O49" s="192"/>
      <c r="P49" s="192"/>
    </row>
    <row r="50" spans="1:16" x14ac:dyDescent="0.2">
      <c r="A50" s="78"/>
      <c r="B50" s="78"/>
      <c r="C50" s="78"/>
      <c r="D50" s="78"/>
      <c r="E50" s="78"/>
      <c r="F50" s="120" t="s">
        <v>80</v>
      </c>
      <c r="G50" s="109"/>
      <c r="H50" s="120"/>
      <c r="K50" s="192"/>
      <c r="L50" s="192"/>
      <c r="M50" s="192"/>
      <c r="N50" s="192"/>
      <c r="O50" s="192"/>
      <c r="P50" s="192"/>
    </row>
    <row r="51" spans="1:16" x14ac:dyDescent="0.2">
      <c r="A51" s="78"/>
      <c r="B51" s="78"/>
      <c r="C51" s="78"/>
      <c r="F51" s="120" t="s">
        <v>81</v>
      </c>
      <c r="G51" s="109"/>
      <c r="H51" s="120"/>
      <c r="K51" s="192"/>
      <c r="L51" s="192"/>
      <c r="M51" s="192"/>
      <c r="N51" s="192"/>
      <c r="O51" s="192"/>
      <c r="P51" s="192"/>
    </row>
    <row r="52" spans="1:16" x14ac:dyDescent="0.2">
      <c r="A52" s="83" t="s">
        <v>82</v>
      </c>
      <c r="B52" s="36">
        <f>MDETERM(B47:D49)/2</f>
        <v>1000000</v>
      </c>
      <c r="C52" s="78" t="s">
        <v>83</v>
      </c>
      <c r="D52" s="36" t="s">
        <v>145</v>
      </c>
      <c r="F52" s="120" t="s">
        <v>84</v>
      </c>
      <c r="G52" s="109"/>
      <c r="H52" s="120"/>
      <c r="K52" s="192"/>
      <c r="L52" s="192"/>
      <c r="M52" s="192"/>
      <c r="N52" s="192"/>
      <c r="O52" s="192"/>
      <c r="P52" s="192"/>
    </row>
    <row r="53" spans="1:16" x14ac:dyDescent="0.2">
      <c r="A53" s="78"/>
      <c r="B53" s="78"/>
      <c r="C53" s="78"/>
      <c r="F53" s="120" t="s">
        <v>85</v>
      </c>
      <c r="G53" s="109"/>
      <c r="H53" s="120"/>
    </row>
    <row r="54" spans="1:16" x14ac:dyDescent="0.2">
      <c r="A54" s="83" t="s">
        <v>86</v>
      </c>
      <c r="B54" s="36">
        <v>10</v>
      </c>
      <c r="C54" s="78" t="s">
        <v>87</v>
      </c>
      <c r="F54" s="120" t="s">
        <v>88</v>
      </c>
      <c r="G54" s="109"/>
      <c r="H54" s="120"/>
    </row>
    <row r="55" spans="1:16" x14ac:dyDescent="0.2">
      <c r="A55" s="78"/>
      <c r="B55" s="78"/>
      <c r="C55" s="78"/>
      <c r="F55" s="120"/>
      <c r="G55" s="120"/>
      <c r="H55" s="120"/>
    </row>
    <row r="56" spans="1:16" x14ac:dyDescent="0.2">
      <c r="A56" s="83" t="s">
        <v>89</v>
      </c>
      <c r="B56" s="36">
        <f>B54*B52</f>
        <v>10000000</v>
      </c>
      <c r="C56" s="78" t="s">
        <v>90</v>
      </c>
    </row>
    <row r="57" spans="1:16" x14ac:dyDescent="0.2">
      <c r="A57" s="78"/>
      <c r="B57" s="78"/>
      <c r="C57" s="78"/>
      <c r="D57" s="36" t="s">
        <v>91</v>
      </c>
      <c r="E57" s="36" t="s">
        <v>92</v>
      </c>
    </row>
    <row r="61" spans="1:16" x14ac:dyDescent="0.2">
      <c r="A61" s="78"/>
      <c r="B61" s="78" t="s">
        <v>93</v>
      </c>
      <c r="C61" s="78" t="s">
        <v>80</v>
      </c>
      <c r="D61" s="78" t="s">
        <v>94</v>
      </c>
      <c r="E61" s="78" t="s">
        <v>84</v>
      </c>
      <c r="F61" s="78" t="s">
        <v>95</v>
      </c>
      <c r="G61" s="78" t="s">
        <v>96</v>
      </c>
      <c r="H61" s="78"/>
    </row>
    <row r="62" spans="1:16" x14ac:dyDescent="0.2">
      <c r="A62" s="78"/>
      <c r="B62" s="139">
        <v>1.0000000000000001E+50</v>
      </c>
      <c r="C62" s="36">
        <f>'1 elem'!C24</f>
        <v>-125000</v>
      </c>
      <c r="D62" s="36">
        <f>'1 elem'!D24</f>
        <v>96153.846153846156</v>
      </c>
      <c r="E62" s="36">
        <f>'1 elem'!E24</f>
        <v>-134615.38461538462</v>
      </c>
      <c r="F62" s="36">
        <f>'1 elem'!F24</f>
        <v>-413461.53846153844</v>
      </c>
      <c r="G62" s="36">
        <f>'1 elem'!G24</f>
        <v>259615.38461538462</v>
      </c>
      <c r="H62" s="78"/>
    </row>
    <row r="63" spans="1:16" x14ac:dyDescent="0.2">
      <c r="A63" s="78"/>
      <c r="B63" s="36">
        <f>'1 elem'!B25</f>
        <v>-125000</v>
      </c>
      <c r="C63" s="139">
        <v>1.0000000000000001E+50</v>
      </c>
      <c r="D63" s="36">
        <f>'1 elem'!D25</f>
        <v>-115384.61538461539</v>
      </c>
      <c r="E63" s="36">
        <f>'1 elem'!E25</f>
        <v>33653.846153846156</v>
      </c>
      <c r="F63" s="36">
        <f>'1 elem'!F25</f>
        <v>240384.6153846154</v>
      </c>
      <c r="G63" s="36">
        <f>'1 elem'!G25</f>
        <v>-819711.5384615385</v>
      </c>
      <c r="H63" s="78"/>
    </row>
    <row r="64" spans="1:16" x14ac:dyDescent="0.2">
      <c r="A64" s="78"/>
      <c r="B64" s="36">
        <f>'1 elem'!B26</f>
        <v>96153.846153846156</v>
      </c>
      <c r="C64" s="36">
        <f>'1 elem'!C26</f>
        <v>-115384.61538461539</v>
      </c>
      <c r="D64" s="139">
        <v>1.0000000000000001E+50</v>
      </c>
      <c r="E64" s="36">
        <f>'1 elem'!E26</f>
        <v>0</v>
      </c>
      <c r="F64" s="36">
        <f>'1 elem'!F26</f>
        <v>-288461.53846153844</v>
      </c>
      <c r="G64" s="36">
        <f>'1 elem'!G26</f>
        <v>115384.61538461539</v>
      </c>
      <c r="H64" s="78"/>
    </row>
    <row r="65" spans="1:8" x14ac:dyDescent="0.2">
      <c r="A65" s="78" t="s">
        <v>97</v>
      </c>
      <c r="B65" s="36">
        <f>'1 elem'!B27</f>
        <v>-134615.38461538462</v>
      </c>
      <c r="C65" s="36">
        <f>'1 elem'!C27</f>
        <v>33653.846153846156</v>
      </c>
      <c r="D65" s="36">
        <f>'1 elem'!D27</f>
        <v>0</v>
      </c>
      <c r="E65" s="139">
        <v>1.0000000000000001E+50</v>
      </c>
      <c r="F65" s="36">
        <f>'1 elem'!F27</f>
        <v>134615.38461538462</v>
      </c>
      <c r="G65" s="36">
        <f>'1 elem'!G27</f>
        <v>-100961.53846153847</v>
      </c>
      <c r="H65" s="78"/>
    </row>
    <row r="66" spans="1:8" x14ac:dyDescent="0.2">
      <c r="A66" s="78" t="s">
        <v>136</v>
      </c>
      <c r="B66" s="36">
        <f>'1 elem'!B28</f>
        <v>-413461.5384615385</v>
      </c>
      <c r="C66" s="36">
        <f>'1 elem'!C28</f>
        <v>240384.6153846154</v>
      </c>
      <c r="D66" s="36">
        <f>'1 elem'!D28</f>
        <v>-288461.5384615385</v>
      </c>
      <c r="E66" s="36">
        <f>'1 elem'!E28</f>
        <v>134615.38461538462</v>
      </c>
      <c r="F66" s="36">
        <f>'1 elem'!F28</f>
        <v>701923.07692307688</v>
      </c>
      <c r="G66" s="36">
        <f>'1 elem'!G28</f>
        <v>-375000.00000000006</v>
      </c>
      <c r="H66" s="78"/>
    </row>
    <row r="67" spans="1:8" x14ac:dyDescent="0.2">
      <c r="A67" s="78"/>
      <c r="B67" s="36">
        <f>'1 elem'!B29</f>
        <v>259615.38461538462</v>
      </c>
      <c r="C67" s="36">
        <f>'1 elem'!C29</f>
        <v>-819711.5384615385</v>
      </c>
      <c r="D67" s="36">
        <f>'1 elem'!D29</f>
        <v>115384.61538461539</v>
      </c>
      <c r="E67" s="36">
        <f>'1 elem'!E29</f>
        <v>-100961.53846153847</v>
      </c>
      <c r="F67" s="36">
        <f>'1 elem'!F29</f>
        <v>-375000.00000000006</v>
      </c>
      <c r="G67" s="36">
        <f>'1 elem'!G29</f>
        <v>920673.07692307699</v>
      </c>
      <c r="H67" s="78"/>
    </row>
    <row r="68" spans="1:8" x14ac:dyDescent="0.2">
      <c r="A68" s="78"/>
      <c r="B68" s="78"/>
      <c r="C68" s="78"/>
      <c r="D68" s="78"/>
      <c r="E68" s="78"/>
      <c r="F68" s="78"/>
      <c r="G68" s="78"/>
      <c r="H68" s="78"/>
    </row>
  </sheetData>
  <mergeCells count="4">
    <mergeCell ref="A9:K9"/>
    <mergeCell ref="I16:K16"/>
    <mergeCell ref="A22:H22"/>
    <mergeCell ref="A27:J27"/>
  </mergeCells>
  <phoneticPr fontId="6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93"/>
  <sheetViews>
    <sheetView workbookViewId="0">
      <selection activeCell="N10" sqref="N10"/>
    </sheetView>
  </sheetViews>
  <sheetFormatPr defaultRowHeight="12.75" x14ac:dyDescent="0.2"/>
  <cols>
    <col min="1" max="1" width="10.140625" style="36" customWidth="1"/>
    <col min="2" max="2" width="10.5703125" style="36" customWidth="1"/>
    <col min="3" max="3" width="10.7109375" style="36" customWidth="1"/>
    <col min="4" max="4" width="10.42578125" style="36" customWidth="1"/>
    <col min="5" max="5" width="11" style="36" bestFit="1" customWidth="1"/>
    <col min="6" max="7" width="11" style="36" customWidth="1"/>
    <col min="8" max="8" width="10.28515625" style="36" customWidth="1"/>
    <col min="9" max="9" width="10.7109375" style="36" customWidth="1"/>
    <col min="10" max="10" width="10.42578125" style="36" customWidth="1"/>
    <col min="11" max="11" width="9.42578125" style="36" customWidth="1"/>
    <col min="12" max="12" width="8.5703125" style="36" customWidth="1"/>
    <col min="13" max="13" width="9.5703125" style="36" customWidth="1"/>
    <col min="14" max="14" width="8.42578125" style="36" customWidth="1"/>
    <col min="15" max="15" width="5.7109375" style="91" customWidth="1"/>
    <col min="16" max="17" width="10.42578125" style="36" customWidth="1"/>
    <col min="18" max="18" width="10.28515625" style="36" customWidth="1"/>
    <col min="19" max="19" width="10.42578125" style="36" customWidth="1"/>
    <col min="20" max="20" width="10.7109375" style="36" customWidth="1"/>
    <col min="21" max="21" width="10.5703125" style="36" customWidth="1"/>
    <col min="22" max="22" width="10.28515625" style="36" customWidth="1"/>
    <col min="23" max="16384" width="9.140625" style="36"/>
  </cols>
  <sheetData>
    <row r="1" spans="1:16" x14ac:dyDescent="0.2">
      <c r="A1" s="216" t="s">
        <v>33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</row>
    <row r="2" spans="1:16" x14ac:dyDescent="0.2">
      <c r="A2" s="86" t="s">
        <v>31</v>
      </c>
      <c r="B2" s="217" t="str">
        <f>'1 elem'!B2:L2</f>
        <v>André Duarte Ferreira</v>
      </c>
      <c r="C2" s="217"/>
      <c r="D2" s="217"/>
      <c r="E2" s="217"/>
      <c r="F2" s="217"/>
      <c r="G2" s="217"/>
      <c r="H2" s="217"/>
      <c r="I2" s="217"/>
      <c r="J2" s="218"/>
      <c r="K2" s="218"/>
      <c r="L2" s="218"/>
      <c r="M2" s="86" t="s">
        <v>32</v>
      </c>
      <c r="N2" s="217"/>
      <c r="O2" s="217"/>
      <c r="P2" s="217"/>
    </row>
    <row r="14" spans="1:16" x14ac:dyDescent="0.2">
      <c r="O14" s="36"/>
    </row>
    <row r="15" spans="1:16" x14ac:dyDescent="0.2">
      <c r="O15" s="36"/>
    </row>
    <row r="16" spans="1:16" ht="13.5" thickBot="1" x14ac:dyDescent="0.25">
      <c r="O16" s="36"/>
    </row>
    <row r="17" spans="1:16" x14ac:dyDescent="0.2">
      <c r="A17" s="89" t="s">
        <v>4</v>
      </c>
      <c r="B17" s="90">
        <f>10</f>
        <v>10</v>
      </c>
      <c r="D17" s="219" t="s">
        <v>20</v>
      </c>
      <c r="E17" s="220"/>
      <c r="F17" s="220"/>
      <c r="G17" s="221"/>
      <c r="I17" s="219" t="s">
        <v>19</v>
      </c>
      <c r="J17" s="220"/>
      <c r="K17" s="220"/>
      <c r="L17" s="221"/>
      <c r="O17" s="36"/>
    </row>
    <row r="18" spans="1:16" x14ac:dyDescent="0.2">
      <c r="A18" s="92" t="s">
        <v>98</v>
      </c>
      <c r="B18" s="93">
        <f>70000</f>
        <v>70000</v>
      </c>
      <c r="D18" s="94"/>
      <c r="E18" s="95">
        <f>1</f>
        <v>1</v>
      </c>
      <c r="F18" s="95">
        <f>2</f>
        <v>2</v>
      </c>
      <c r="G18" s="96">
        <f>4</f>
        <v>4</v>
      </c>
      <c r="I18" s="94"/>
      <c r="J18" s="95">
        <f>2</f>
        <v>2</v>
      </c>
      <c r="K18" s="95">
        <f>3</f>
        <v>3</v>
      </c>
      <c r="L18" s="96">
        <f>4</f>
        <v>4</v>
      </c>
      <c r="O18" s="36"/>
    </row>
    <row r="19" spans="1:16" x14ac:dyDescent="0.2">
      <c r="A19" s="92" t="s">
        <v>99</v>
      </c>
      <c r="B19" s="90">
        <v>0.3</v>
      </c>
      <c r="D19" s="97" t="s">
        <v>100</v>
      </c>
      <c r="E19" s="98">
        <v>0</v>
      </c>
      <c r="F19" s="99">
        <f>F20/TAN(ATAN(K20/K19))</f>
        <v>1333.3333333333333</v>
      </c>
      <c r="G19" s="100">
        <f>0</f>
        <v>0</v>
      </c>
      <c r="I19" s="97" t="s">
        <v>100</v>
      </c>
      <c r="J19" s="98">
        <f>F19</f>
        <v>1333.3333333333333</v>
      </c>
      <c r="K19" s="99">
        <f>2000</f>
        <v>2000</v>
      </c>
      <c r="L19" s="100">
        <f>0</f>
        <v>0</v>
      </c>
      <c r="O19" s="36"/>
    </row>
    <row r="20" spans="1:16" ht="13.5" thickBot="1" x14ac:dyDescent="0.25">
      <c r="A20" s="101"/>
      <c r="B20" s="87"/>
      <c r="D20" s="102" t="s">
        <v>101</v>
      </c>
      <c r="E20" s="103">
        <v>0</v>
      </c>
      <c r="F20" s="104">
        <f>1000</f>
        <v>1000</v>
      </c>
      <c r="G20" s="105">
        <f>1000</f>
        <v>1000</v>
      </c>
      <c r="I20" s="102" t="s">
        <v>101</v>
      </c>
      <c r="J20" s="103">
        <f>F20</f>
        <v>1000</v>
      </c>
      <c r="K20" s="104">
        <f>1500</f>
        <v>1500</v>
      </c>
      <c r="L20" s="105">
        <f>1000</f>
        <v>1000</v>
      </c>
      <c r="O20" s="36"/>
    </row>
    <row r="21" spans="1:16" x14ac:dyDescent="0.2">
      <c r="O21" s="36"/>
    </row>
    <row r="22" spans="1:16" x14ac:dyDescent="0.2">
      <c r="O22" s="36"/>
    </row>
    <row r="23" spans="1:16" x14ac:dyDescent="0.2">
      <c r="A23" s="13"/>
      <c r="B23" s="121"/>
      <c r="C23" s="121"/>
      <c r="D23" s="121"/>
      <c r="E23" s="121"/>
      <c r="F23" s="121"/>
      <c r="G23" s="121"/>
      <c r="H23" s="121"/>
      <c r="I23" s="121"/>
      <c r="J23" s="13"/>
      <c r="K23" s="8" t="s">
        <v>142</v>
      </c>
      <c r="M23" s="8" t="s">
        <v>127</v>
      </c>
      <c r="O23" s="36"/>
      <c r="P23" s="85" t="s">
        <v>128</v>
      </c>
    </row>
    <row r="24" spans="1:16" x14ac:dyDescent="0.2">
      <c r="A24" s="13"/>
      <c r="B24" s="193">
        <f>Resol2!I80</f>
        <v>179487.17948717947</v>
      </c>
      <c r="C24" s="194">
        <f>Resol2!J80</f>
        <v>0</v>
      </c>
      <c r="D24" s="193">
        <f>Resol2!K80</f>
        <v>0</v>
      </c>
      <c r="E24" s="194">
        <f>Resol2!L80</f>
        <v>-134615.38461538462</v>
      </c>
      <c r="F24" s="193">
        <f>Resol2!M80</f>
        <v>0</v>
      </c>
      <c r="G24" s="194">
        <f>Resol2!N80</f>
        <v>0</v>
      </c>
      <c r="H24" s="193">
        <f>Resol2!O80</f>
        <v>-179487.17948717947</v>
      </c>
      <c r="I24" s="193">
        <f>Resol2!P80</f>
        <v>134615.38461538462</v>
      </c>
      <c r="J24" s="34"/>
      <c r="K24" s="193">
        <v>0</v>
      </c>
      <c r="M24" s="193">
        <f t="array" ref="M24:M31">MMULT(Resol2!I100:P107,K24:K31)</f>
        <v>5.6031999999999998E-45</v>
      </c>
      <c r="N24" s="36" t="s">
        <v>5</v>
      </c>
      <c r="O24" s="36"/>
      <c r="P24" s="159">
        <f>M24</f>
        <v>5.6031999999999998E-45</v>
      </c>
    </row>
    <row r="25" spans="1:16" x14ac:dyDescent="0.2">
      <c r="A25" s="13"/>
      <c r="B25" s="193">
        <f>Resol2!I81</f>
        <v>0</v>
      </c>
      <c r="C25" s="194">
        <f>Resol2!J81</f>
        <v>512820.51282051281</v>
      </c>
      <c r="D25" s="193">
        <f>Resol2!K81</f>
        <v>-115384.61538461538</v>
      </c>
      <c r="E25" s="194">
        <f>Resol2!L81</f>
        <v>0</v>
      </c>
      <c r="F25" s="193">
        <f>Resol2!M81</f>
        <v>0</v>
      </c>
      <c r="G25" s="194">
        <f>Resol2!N81</f>
        <v>0</v>
      </c>
      <c r="H25" s="193">
        <f>Resol2!O81</f>
        <v>115384.61538461538</v>
      </c>
      <c r="I25" s="193">
        <f>Resol2!P81</f>
        <v>-512820.51282051281</v>
      </c>
      <c r="J25" s="34"/>
      <c r="K25" s="193">
        <v>0</v>
      </c>
      <c r="M25" s="193">
        <v>1.7024000000000012E-45</v>
      </c>
      <c r="N25" s="36" t="s">
        <v>6</v>
      </c>
      <c r="O25" s="36"/>
      <c r="P25" s="159">
        <f t="shared" ref="P25:P27" si="0">M25</f>
        <v>1.7024000000000012E-45</v>
      </c>
    </row>
    <row r="26" spans="1:16" x14ac:dyDescent="0.2">
      <c r="A26" s="13"/>
      <c r="B26" s="193">
        <f>Resol2!I82</f>
        <v>0</v>
      </c>
      <c r="C26" s="194">
        <f>Resol2!J82</f>
        <v>-115384.61538461538</v>
      </c>
      <c r="D26" s="193">
        <f>Resol2!K82</f>
        <v>1240384.6153846155</v>
      </c>
      <c r="E26" s="194">
        <f>Resol2!L82</f>
        <v>-375000</v>
      </c>
      <c r="F26" s="193">
        <f>Resol2!M82</f>
        <v>-538461.5384615385</v>
      </c>
      <c r="G26" s="194">
        <f>Resol2!N82</f>
        <v>115384.61538461538</v>
      </c>
      <c r="H26" s="193">
        <f>Resol2!O82</f>
        <v>-701923.07692307699</v>
      </c>
      <c r="I26" s="193">
        <f>Resol2!P82</f>
        <v>375000</v>
      </c>
      <c r="J26" s="34"/>
      <c r="K26" s="193">
        <v>0</v>
      </c>
      <c r="L26" s="8"/>
      <c r="M26" s="193">
        <v>1.8571428571428574</v>
      </c>
      <c r="N26" s="36" t="s">
        <v>7</v>
      </c>
      <c r="O26" s="36"/>
      <c r="P26" s="159">
        <f t="shared" si="0"/>
        <v>1.8571428571428574</v>
      </c>
    </row>
    <row r="27" spans="1:16" ht="15.75" x14ac:dyDescent="0.25">
      <c r="A27" s="141" t="s">
        <v>114</v>
      </c>
      <c r="B27" s="195">
        <f>Resol2!I83</f>
        <v>-134615.38461538462</v>
      </c>
      <c r="C27" s="196">
        <f>Resol2!J83</f>
        <v>0</v>
      </c>
      <c r="D27" s="195">
        <f>Resol2!K83</f>
        <v>-375000</v>
      </c>
      <c r="E27" s="196">
        <f>Resol2!L83</f>
        <v>2459134.615384615</v>
      </c>
      <c r="F27" s="195">
        <f>Resol2!M83</f>
        <v>134615.38461538462</v>
      </c>
      <c r="G27" s="196">
        <f>Resol2!N83</f>
        <v>-1538461.5384615385</v>
      </c>
      <c r="H27" s="195">
        <f>Resol2!O83</f>
        <v>375000</v>
      </c>
      <c r="I27" s="195">
        <f>Resol2!P83</f>
        <v>-920673.07692307711</v>
      </c>
      <c r="J27" s="34"/>
      <c r="K27" s="193">
        <v>0</v>
      </c>
      <c r="M27" s="193">
        <v>9.465775107597438E-17</v>
      </c>
      <c r="N27" s="36" t="s">
        <v>8</v>
      </c>
      <c r="O27" s="36"/>
      <c r="P27" s="159">
        <f t="shared" si="0"/>
        <v>9.465775107597438E-17</v>
      </c>
    </row>
    <row r="28" spans="1:16" x14ac:dyDescent="0.2">
      <c r="A28" s="13"/>
      <c r="B28" s="193">
        <f>Resol2!I84</f>
        <v>0</v>
      </c>
      <c r="C28" s="194">
        <f>Resol2!J84</f>
        <v>0</v>
      </c>
      <c r="D28" s="193">
        <f>Resol2!K84</f>
        <v>-538461.5384615385</v>
      </c>
      <c r="E28" s="194">
        <f>Resol2!L84</f>
        <v>134615.38461538462</v>
      </c>
      <c r="F28" s="193">
        <f>Resol2!M84</f>
        <v>358974.35897435894</v>
      </c>
      <c r="G28" s="194">
        <f>Resol2!N84</f>
        <v>0</v>
      </c>
      <c r="H28" s="193">
        <f>Resol2!O84</f>
        <v>179487.1794871795</v>
      </c>
      <c r="I28" s="193">
        <f>Resol2!P84</f>
        <v>-134615.38461538462</v>
      </c>
      <c r="J28" s="34"/>
      <c r="K28" s="193">
        <v>0</v>
      </c>
      <c r="M28" s="193">
        <v>4.396800000000001E-45</v>
      </c>
      <c r="N28" s="36" t="s">
        <v>9</v>
      </c>
      <c r="O28" s="36"/>
      <c r="P28" s="159">
        <f>M30</f>
        <v>3.6780342857142863</v>
      </c>
    </row>
    <row r="29" spans="1:16" x14ac:dyDescent="0.2">
      <c r="A29" s="13"/>
      <c r="B29" s="193">
        <f>Resol2!I85</f>
        <v>0</v>
      </c>
      <c r="C29" s="194">
        <f>Resol2!J85</f>
        <v>0</v>
      </c>
      <c r="D29" s="193">
        <f>Resol2!K85</f>
        <v>115384.61538461538</v>
      </c>
      <c r="E29" s="194">
        <f>Resol2!L85</f>
        <v>-1538461.5384615383</v>
      </c>
      <c r="F29" s="193">
        <f>Resol2!M85</f>
        <v>0</v>
      </c>
      <c r="G29" s="194">
        <f>Resol2!N85</f>
        <v>1025641.0256410256</v>
      </c>
      <c r="H29" s="193">
        <f>Resol2!O85</f>
        <v>-115384.61538461538</v>
      </c>
      <c r="I29" s="193">
        <f>Resol2!P85</f>
        <v>512820.51282051287</v>
      </c>
      <c r="J29" s="34"/>
      <c r="K29" s="193">
        <v>0</v>
      </c>
      <c r="M29" s="193">
        <v>-1.7024E-45</v>
      </c>
      <c r="N29" s="36" t="s">
        <v>10</v>
      </c>
      <c r="O29" s="36"/>
      <c r="P29" s="159">
        <f>M31</f>
        <v>0.74166857142857157</v>
      </c>
    </row>
    <row r="30" spans="1:16" x14ac:dyDescent="0.2">
      <c r="A30" s="13"/>
      <c r="B30" s="193">
        <f>Resol2!I86</f>
        <v>-179487.17948717947</v>
      </c>
      <c r="C30" s="194">
        <f>Resol2!J86</f>
        <v>115384.61538461538</v>
      </c>
      <c r="D30" s="193">
        <f>Resol2!K86</f>
        <v>-701923.07692307699</v>
      </c>
      <c r="E30" s="194">
        <f>Resol2!L86</f>
        <v>375000</v>
      </c>
      <c r="F30" s="193">
        <f>Resol2!M86</f>
        <v>179487.1794871795</v>
      </c>
      <c r="G30" s="194">
        <f>Resol2!N86</f>
        <v>-115384.61538461538</v>
      </c>
      <c r="H30" s="193">
        <f>Resol2!O86</f>
        <v>701923.07692307688</v>
      </c>
      <c r="I30" s="193">
        <f>Resol2!P86</f>
        <v>-375000</v>
      </c>
      <c r="J30" s="34"/>
      <c r="K30" s="193">
        <v>1000000</v>
      </c>
      <c r="M30" s="193">
        <v>3.6780342857142863</v>
      </c>
      <c r="N30" s="36" t="s">
        <v>21</v>
      </c>
      <c r="O30" s="36"/>
    </row>
    <row r="31" spans="1:16" x14ac:dyDescent="0.2">
      <c r="A31" s="13"/>
      <c r="B31" s="193">
        <f>Resol2!I87</f>
        <v>134615.38461538462</v>
      </c>
      <c r="C31" s="194">
        <f>Resol2!J87</f>
        <v>-512820.51282051281</v>
      </c>
      <c r="D31" s="193">
        <f>Resol2!K87</f>
        <v>375000</v>
      </c>
      <c r="E31" s="194">
        <f>Resol2!L87</f>
        <v>-920673.07692307699</v>
      </c>
      <c r="F31" s="193">
        <f>Resol2!M87</f>
        <v>-134615.38461538462</v>
      </c>
      <c r="G31" s="194">
        <f>Resol2!N87</f>
        <v>512820.51282051287</v>
      </c>
      <c r="H31" s="193">
        <f>Resol2!O87</f>
        <v>-375000</v>
      </c>
      <c r="I31" s="193">
        <f>Resol2!P87</f>
        <v>920673.07692307699</v>
      </c>
      <c r="J31" s="34"/>
      <c r="K31" s="193">
        <v>0</v>
      </c>
      <c r="M31" s="193">
        <v>0.74166857142857157</v>
      </c>
      <c r="N31" s="36" t="s">
        <v>22</v>
      </c>
      <c r="O31" s="36"/>
    </row>
    <row r="32" spans="1:16" ht="14.25" x14ac:dyDescent="0.2">
      <c r="B32" s="3" t="s">
        <v>111</v>
      </c>
      <c r="O32" s="36"/>
    </row>
    <row r="33" spans="1:15" ht="14.25" x14ac:dyDescent="0.2">
      <c r="M33" s="142" t="s">
        <v>135</v>
      </c>
      <c r="O33" s="36"/>
    </row>
    <row r="34" spans="1:15" x14ac:dyDescent="0.2">
      <c r="A34" s="229" t="s">
        <v>42</v>
      </c>
      <c r="B34" s="230"/>
      <c r="C34" s="230"/>
      <c r="D34" s="230"/>
      <c r="E34" s="230"/>
      <c r="F34" s="230"/>
      <c r="G34" s="230"/>
      <c r="H34" s="230"/>
      <c r="I34" s="230"/>
      <c r="J34" s="231"/>
      <c r="O34" s="36"/>
    </row>
    <row r="35" spans="1:15" x14ac:dyDescent="0.2">
      <c r="A35" s="125"/>
      <c r="B35" s="69" t="s">
        <v>102</v>
      </c>
      <c r="C35" s="13"/>
      <c r="D35" s="193">
        <f t="array" ref="D35:D37">MMULT(Resol2!B28:G30,P24:P29)</f>
        <v>-1.3656685714285716E-3</v>
      </c>
      <c r="E35" s="13"/>
      <c r="F35" s="13"/>
      <c r="G35" s="69" t="s">
        <v>103</v>
      </c>
      <c r="H35" s="13"/>
      <c r="I35" s="193">
        <f t="array" ref="I35:I37">MMULT(Resol2!I22:K24,D35:D37)</f>
        <v>-87.936000000000007</v>
      </c>
      <c r="J35" s="126"/>
      <c r="O35" s="36"/>
    </row>
    <row r="36" spans="1:15" ht="15.75" x14ac:dyDescent="0.25">
      <c r="A36" s="140" t="s">
        <v>112</v>
      </c>
      <c r="B36" s="69" t="s">
        <v>104</v>
      </c>
      <c r="C36" s="71" t="s">
        <v>0</v>
      </c>
      <c r="D36" s="193">
        <v>7.4166857142857158E-4</v>
      </c>
      <c r="E36" s="13"/>
      <c r="F36" s="140" t="s">
        <v>113</v>
      </c>
      <c r="G36" s="69" t="s">
        <v>105</v>
      </c>
      <c r="H36" s="71" t="s">
        <v>0</v>
      </c>
      <c r="I36" s="193">
        <v>25.536000000000008</v>
      </c>
      <c r="J36" s="126" t="s">
        <v>18</v>
      </c>
      <c r="O36" s="36"/>
    </row>
    <row r="37" spans="1:15" x14ac:dyDescent="0.2">
      <c r="A37" s="13"/>
      <c r="B37" s="128" t="s">
        <v>106</v>
      </c>
      <c r="C37" s="129"/>
      <c r="D37" s="197">
        <v>3.1217828571428576E-3</v>
      </c>
      <c r="E37" s="129"/>
      <c r="F37" s="129"/>
      <c r="G37" s="128" t="s">
        <v>107</v>
      </c>
      <c r="H37" s="129"/>
      <c r="I37" s="197">
        <v>84.048000000000002</v>
      </c>
      <c r="J37" s="130"/>
      <c r="O37" s="36"/>
    </row>
    <row r="38" spans="1:15" x14ac:dyDescent="0.2">
      <c r="O38" s="36"/>
    </row>
    <row r="39" spans="1:15" x14ac:dyDescent="0.2">
      <c r="A39" s="229" t="s">
        <v>43</v>
      </c>
      <c r="B39" s="230"/>
      <c r="C39" s="230"/>
      <c r="D39" s="230"/>
      <c r="E39" s="230"/>
      <c r="F39" s="230"/>
      <c r="G39" s="230"/>
      <c r="H39" s="230"/>
      <c r="I39" s="230"/>
      <c r="J39" s="231"/>
      <c r="O39" s="36"/>
    </row>
    <row r="40" spans="1:15" x14ac:dyDescent="0.2">
      <c r="A40" s="125"/>
      <c r="B40" s="69" t="s">
        <v>102</v>
      </c>
      <c r="C40" s="13"/>
      <c r="D40" s="193">
        <f t="array" ref="D40:D42">MMULT(Resol2!N28:S30,M26:M31)</f>
        <v>-1.3656685714285716E-3</v>
      </c>
      <c r="E40" s="13"/>
      <c r="F40" s="13"/>
      <c r="G40" s="69" t="s">
        <v>103</v>
      </c>
      <c r="H40" s="13"/>
      <c r="I40" s="193">
        <f t="array" ref="I40:I42">MMULT(Resol2!U22:W24,D40:D42)</f>
        <v>-87.936000000000007</v>
      </c>
      <c r="J40" s="126"/>
      <c r="O40" s="36"/>
    </row>
    <row r="41" spans="1:15" ht="15.75" x14ac:dyDescent="0.25">
      <c r="A41" s="140" t="s">
        <v>112</v>
      </c>
      <c r="B41" s="69" t="s">
        <v>104</v>
      </c>
      <c r="C41" s="71" t="s">
        <v>0</v>
      </c>
      <c r="D41" s="193">
        <v>7.4166857142857147E-4</v>
      </c>
      <c r="E41" s="13"/>
      <c r="F41" s="140" t="s">
        <v>113</v>
      </c>
      <c r="G41" s="69" t="s">
        <v>105</v>
      </c>
      <c r="H41" s="71" t="s">
        <v>0</v>
      </c>
      <c r="I41" s="193">
        <v>25.536000000000001</v>
      </c>
      <c r="J41" s="126" t="s">
        <v>18</v>
      </c>
      <c r="O41" s="36"/>
    </row>
    <row r="42" spans="1:15" x14ac:dyDescent="0.2">
      <c r="A42" s="127"/>
      <c r="B42" s="128" t="s">
        <v>106</v>
      </c>
      <c r="C42" s="129"/>
      <c r="D42" s="197">
        <v>-2.4496457142857142E-3</v>
      </c>
      <c r="E42" s="129"/>
      <c r="F42" s="129"/>
      <c r="G42" s="128" t="s">
        <v>107</v>
      </c>
      <c r="H42" s="129"/>
      <c r="I42" s="197">
        <v>-65.951999999999998</v>
      </c>
      <c r="J42" s="130"/>
      <c r="O42" s="36"/>
    </row>
    <row r="43" spans="1:15" x14ac:dyDescent="0.2">
      <c r="O43" s="36"/>
    </row>
    <row r="44" spans="1:15" x14ac:dyDescent="0.2">
      <c r="O44" s="36"/>
    </row>
    <row r="45" spans="1:15" x14ac:dyDescent="0.2">
      <c r="O45" s="36"/>
    </row>
    <row r="46" spans="1:15" x14ac:dyDescent="0.2">
      <c r="A46" s="213" t="s">
        <v>30</v>
      </c>
      <c r="B46" s="214"/>
      <c r="C46" s="88">
        <v>20</v>
      </c>
      <c r="O46" s="36"/>
    </row>
    <row r="47" spans="1:15" x14ac:dyDescent="0.2">
      <c r="A47" s="91"/>
      <c r="O47" s="36"/>
    </row>
    <row r="48" spans="1:15" x14ac:dyDescent="0.2">
      <c r="A48" s="106"/>
      <c r="B48" s="228" t="s">
        <v>23</v>
      </c>
      <c r="C48" s="228"/>
      <c r="D48" s="228" t="s">
        <v>24</v>
      </c>
      <c r="E48" s="228"/>
      <c r="F48" s="106" t="s">
        <v>25</v>
      </c>
      <c r="G48" s="106"/>
      <c r="O48" s="36"/>
    </row>
    <row r="49" spans="1:15" x14ac:dyDescent="0.2">
      <c r="A49" s="106"/>
      <c r="B49" s="107" t="s">
        <v>26</v>
      </c>
      <c r="C49" s="107" t="s">
        <v>27</v>
      </c>
      <c r="D49" s="107" t="s">
        <v>28</v>
      </c>
      <c r="E49" s="107" t="s">
        <v>29</v>
      </c>
      <c r="F49" s="107" t="s">
        <v>26</v>
      </c>
      <c r="G49" s="107" t="s">
        <v>27</v>
      </c>
      <c r="O49" s="36"/>
    </row>
    <row r="50" spans="1:15" x14ac:dyDescent="0.2">
      <c r="A50" s="106">
        <v>1</v>
      </c>
      <c r="B50" s="131">
        <f>E19</f>
        <v>0</v>
      </c>
      <c r="C50" s="131">
        <f>E20</f>
        <v>0</v>
      </c>
      <c r="D50" s="132">
        <f>M24*C46</f>
        <v>1.12064E-43</v>
      </c>
      <c r="E50" s="132">
        <f>M25*C46</f>
        <v>3.4048000000000027E-44</v>
      </c>
      <c r="F50" s="133">
        <f t="shared" ref="F50:G53" si="1">B50+D50</f>
        <v>1.12064E-43</v>
      </c>
      <c r="G50" s="133">
        <f t="shared" si="1"/>
        <v>3.4048000000000027E-44</v>
      </c>
      <c r="O50" s="36"/>
    </row>
    <row r="51" spans="1:15" x14ac:dyDescent="0.2">
      <c r="A51" s="106">
        <v>2</v>
      </c>
      <c r="B51" s="131">
        <f>F19</f>
        <v>1333.3333333333333</v>
      </c>
      <c r="C51" s="131">
        <f>F20</f>
        <v>1000</v>
      </c>
      <c r="D51" s="134">
        <f>M26*C46</f>
        <v>37.142857142857146</v>
      </c>
      <c r="E51" s="134">
        <f>M27*C46</f>
        <v>1.8931550215194876E-15</v>
      </c>
      <c r="F51" s="133">
        <f t="shared" si="1"/>
        <v>1370.4761904761904</v>
      </c>
      <c r="G51" s="133">
        <f t="shared" si="1"/>
        <v>1000</v>
      </c>
      <c r="O51" s="36"/>
    </row>
    <row r="52" spans="1:15" x14ac:dyDescent="0.2">
      <c r="A52" s="106">
        <v>4</v>
      </c>
      <c r="B52" s="131">
        <f>G19</f>
        <v>0</v>
      </c>
      <c r="C52" s="131">
        <f>G20</f>
        <v>1000</v>
      </c>
      <c r="D52" s="134">
        <f>M30*C46</f>
        <v>73.560685714285725</v>
      </c>
      <c r="E52" s="134">
        <f>M31*C46</f>
        <v>14.833371428571432</v>
      </c>
      <c r="F52" s="133">
        <f t="shared" si="1"/>
        <v>73.560685714285725</v>
      </c>
      <c r="G52" s="133">
        <f t="shared" si="1"/>
        <v>1014.8333714285715</v>
      </c>
      <c r="O52" s="36"/>
    </row>
    <row r="53" spans="1:15" x14ac:dyDescent="0.2">
      <c r="A53" s="106">
        <f t="shared" ref="A53:C54" si="2">A50</f>
        <v>1</v>
      </c>
      <c r="B53" s="106">
        <f t="shared" si="2"/>
        <v>0</v>
      </c>
      <c r="C53" s="106">
        <f t="shared" si="2"/>
        <v>0</v>
      </c>
      <c r="D53" s="106">
        <f>D50*C46</f>
        <v>2.24128E-42</v>
      </c>
      <c r="E53" s="106">
        <f>E50*C46</f>
        <v>6.8096000000000054E-43</v>
      </c>
      <c r="F53" s="133">
        <f t="shared" si="1"/>
        <v>2.24128E-42</v>
      </c>
      <c r="G53" s="133">
        <f t="shared" si="1"/>
        <v>6.8096000000000054E-43</v>
      </c>
      <c r="O53" s="36"/>
    </row>
    <row r="54" spans="1:15" x14ac:dyDescent="0.2">
      <c r="A54" s="91">
        <f t="shared" si="2"/>
        <v>2</v>
      </c>
      <c r="B54" s="91">
        <f t="shared" si="2"/>
        <v>1333.3333333333333</v>
      </c>
      <c r="C54" s="91">
        <f t="shared" si="2"/>
        <v>1000</v>
      </c>
      <c r="D54" s="91">
        <f>D51*C46</f>
        <v>742.85714285714289</v>
      </c>
      <c r="E54" s="91">
        <f>E51*C46</f>
        <v>3.7863100430389749E-14</v>
      </c>
      <c r="F54" s="91">
        <f>F51</f>
        <v>1370.4761904761904</v>
      </c>
      <c r="G54" s="91">
        <f>G51</f>
        <v>1000</v>
      </c>
      <c r="O54" s="36"/>
    </row>
    <row r="55" spans="1:15" x14ac:dyDescent="0.2">
      <c r="A55" s="106">
        <v>3</v>
      </c>
      <c r="B55" s="131">
        <f>K19</f>
        <v>2000</v>
      </c>
      <c r="C55" s="131">
        <f>K20</f>
        <v>1500</v>
      </c>
      <c r="D55" s="132">
        <f>M28*C46</f>
        <v>8.7936000000000014E-44</v>
      </c>
      <c r="E55" s="132">
        <f>M29*C46</f>
        <v>-3.4047999999999997E-44</v>
      </c>
      <c r="F55" s="133">
        <f>B55+D55</f>
        <v>2000</v>
      </c>
      <c r="G55" s="133">
        <f>C55+E55</f>
        <v>1500</v>
      </c>
      <c r="O55" s="36"/>
    </row>
    <row r="56" spans="1:15" x14ac:dyDescent="0.2">
      <c r="A56" s="106">
        <f>A52</f>
        <v>4</v>
      </c>
      <c r="B56" s="106">
        <f t="shared" ref="B56:G56" si="3">B52</f>
        <v>0</v>
      </c>
      <c r="C56" s="106">
        <f t="shared" si="3"/>
        <v>1000</v>
      </c>
      <c r="D56" s="106">
        <f>D52*C46</f>
        <v>1471.2137142857146</v>
      </c>
      <c r="E56" s="106">
        <f>E52*C46</f>
        <v>296.66742857142867</v>
      </c>
      <c r="F56" s="106">
        <f t="shared" si="3"/>
        <v>73.560685714285725</v>
      </c>
      <c r="G56" s="106">
        <f t="shared" si="3"/>
        <v>1014.8333714285715</v>
      </c>
      <c r="O56" s="36"/>
    </row>
    <row r="57" spans="1:15" x14ac:dyDescent="0.2">
      <c r="A57" s="91">
        <f>A54</f>
        <v>2</v>
      </c>
      <c r="B57" s="91">
        <f t="shared" ref="B57:G57" si="4">B54</f>
        <v>1333.3333333333333</v>
      </c>
      <c r="C57" s="91">
        <f t="shared" si="4"/>
        <v>1000</v>
      </c>
      <c r="D57" s="91">
        <f>D54*C46</f>
        <v>14857.142857142859</v>
      </c>
      <c r="E57" s="91">
        <f>E54*C46</f>
        <v>7.5726200860779503E-13</v>
      </c>
      <c r="F57" s="91">
        <f t="shared" si="4"/>
        <v>1370.4761904761904</v>
      </c>
      <c r="G57" s="91">
        <f t="shared" si="4"/>
        <v>1000</v>
      </c>
      <c r="O57" s="36"/>
    </row>
    <row r="58" spans="1:15" x14ac:dyDescent="0.2">
      <c r="A58" s="91"/>
      <c r="O58" s="36"/>
    </row>
    <row r="59" spans="1:15" x14ac:dyDescent="0.2">
      <c r="A59" s="91"/>
      <c r="O59" s="36"/>
    </row>
    <row r="60" spans="1:15" x14ac:dyDescent="0.2">
      <c r="A60" s="91"/>
      <c r="O60" s="36"/>
    </row>
    <row r="61" spans="1:15" x14ac:dyDescent="0.2">
      <c r="A61" s="91"/>
      <c r="O61" s="36"/>
    </row>
    <row r="62" spans="1:15" x14ac:dyDescent="0.2">
      <c r="A62" s="91"/>
      <c r="O62" s="36"/>
    </row>
    <row r="63" spans="1:15" x14ac:dyDescent="0.2">
      <c r="A63" s="91"/>
      <c r="O63" s="36"/>
    </row>
    <row r="64" spans="1:15" x14ac:dyDescent="0.2">
      <c r="A64" s="91"/>
      <c r="O64" s="36"/>
    </row>
    <row r="65" spans="1:15" x14ac:dyDescent="0.2">
      <c r="A65" s="91"/>
      <c r="O65" s="36"/>
    </row>
    <row r="66" spans="1:15" x14ac:dyDescent="0.2">
      <c r="A66" s="91"/>
      <c r="O66" s="36"/>
    </row>
    <row r="67" spans="1:15" x14ac:dyDescent="0.2">
      <c r="A67" s="91"/>
      <c r="O67" s="36"/>
    </row>
    <row r="68" spans="1:15" x14ac:dyDescent="0.2">
      <c r="O68" s="36"/>
    </row>
    <row r="69" spans="1:15" x14ac:dyDescent="0.2">
      <c r="A69" s="13"/>
      <c r="B69" s="13"/>
      <c r="C69" s="13"/>
      <c r="D69" s="21"/>
      <c r="E69" s="13"/>
      <c r="F69" s="13"/>
      <c r="G69" s="13"/>
      <c r="H69" s="13"/>
      <c r="I69" s="21"/>
      <c r="O69" s="36"/>
    </row>
    <row r="70" spans="1:15" x14ac:dyDescent="0.2">
      <c r="A70" s="13"/>
      <c r="B70" s="21"/>
      <c r="C70" s="13"/>
      <c r="D70" s="21"/>
      <c r="E70" s="13"/>
      <c r="F70" s="13"/>
      <c r="G70" s="21"/>
      <c r="H70" s="13"/>
      <c r="I70" s="21"/>
      <c r="J70" s="13"/>
      <c r="O70" s="36"/>
    </row>
    <row r="76" spans="1:15" x14ac:dyDescent="0.2">
      <c r="O76" s="36"/>
    </row>
    <row r="77" spans="1:15" x14ac:dyDescent="0.2">
      <c r="O77" s="36"/>
    </row>
    <row r="78" spans="1:15" x14ac:dyDescent="0.2">
      <c r="O78" s="36"/>
    </row>
    <row r="79" spans="1:15" x14ac:dyDescent="0.2">
      <c r="O79" s="36"/>
    </row>
    <row r="80" spans="1:15" x14ac:dyDescent="0.2">
      <c r="O80" s="36"/>
    </row>
    <row r="81" spans="15:15" x14ac:dyDescent="0.2">
      <c r="O81" s="36"/>
    </row>
    <row r="82" spans="15:15" x14ac:dyDescent="0.2">
      <c r="O82" s="36"/>
    </row>
    <row r="83" spans="15:15" x14ac:dyDescent="0.2">
      <c r="O83" s="36"/>
    </row>
    <row r="84" spans="15:15" x14ac:dyDescent="0.2">
      <c r="O84" s="36"/>
    </row>
    <row r="85" spans="15:15" x14ac:dyDescent="0.2">
      <c r="O85" s="36"/>
    </row>
    <row r="86" spans="15:15" x14ac:dyDescent="0.2">
      <c r="O86" s="36"/>
    </row>
    <row r="87" spans="15:15" x14ac:dyDescent="0.2">
      <c r="O87" s="36"/>
    </row>
    <row r="88" spans="15:15" x14ac:dyDescent="0.2">
      <c r="O88" s="36"/>
    </row>
    <row r="89" spans="15:15" x14ac:dyDescent="0.2">
      <c r="O89" s="36"/>
    </row>
    <row r="90" spans="15:15" x14ac:dyDescent="0.2">
      <c r="O90" s="36"/>
    </row>
    <row r="91" spans="15:15" x14ac:dyDescent="0.2">
      <c r="O91" s="36"/>
    </row>
    <row r="92" spans="15:15" x14ac:dyDescent="0.2">
      <c r="O92" s="36"/>
    </row>
    <row r="93" spans="15:15" x14ac:dyDescent="0.2">
      <c r="O93" s="36"/>
    </row>
  </sheetData>
  <mergeCells count="10">
    <mergeCell ref="A1:P1"/>
    <mergeCell ref="B2:L2"/>
    <mergeCell ref="N2:P2"/>
    <mergeCell ref="I17:L17"/>
    <mergeCell ref="B48:C48"/>
    <mergeCell ref="D48:E48"/>
    <mergeCell ref="A46:B46"/>
    <mergeCell ref="A34:J34"/>
    <mergeCell ref="A39:J39"/>
    <mergeCell ref="D17:G17"/>
  </mergeCells>
  <phoneticPr fontId="6" type="noConversion"/>
  <printOptions horizontalCentered="1" verticalCentered="1" gridLines="1" gridLinesSet="0"/>
  <pageMargins left="0.31496062992125984" right="0.44" top="0.94488188976377963" bottom="1.0236220472440944" header="0.51181102362204722" footer="0.51181102362204722"/>
  <pageSetup paperSize="9" orientation="landscape" r:id="rId1"/>
  <headerFooter alignWithMargins="0">
    <oddHeader>&amp;CProblema 4: elemento triangular de deformação constante</oddHeader>
    <oddFooter>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3"/>
  <sheetViews>
    <sheetView topLeftCell="D70" workbookViewId="0">
      <selection activeCell="Q90" sqref="Q90"/>
    </sheetView>
  </sheetViews>
  <sheetFormatPr defaultRowHeight="12.75" x14ac:dyDescent="0.2"/>
  <cols>
    <col min="2" max="5" width="11.140625" bestFit="1" customWidth="1"/>
    <col min="6" max="6" width="11.140625" customWidth="1"/>
    <col min="7" max="7" width="10.85546875" customWidth="1"/>
    <col min="8" max="8" width="11.140625" bestFit="1" customWidth="1"/>
    <col min="9" max="9" width="13.7109375" customWidth="1"/>
    <col min="10" max="10" width="10.5703125" customWidth="1"/>
    <col min="11" max="11" width="11.7109375" customWidth="1"/>
    <col min="12" max="12" width="10.85546875" customWidth="1"/>
    <col min="13" max="13" width="11.42578125" customWidth="1"/>
    <col min="14" max="14" width="12.140625" bestFit="1" customWidth="1"/>
    <col min="15" max="15" width="11.140625" bestFit="1" customWidth="1"/>
    <col min="16" max="16" width="12.7109375" bestFit="1" customWidth="1"/>
    <col min="17" max="18" width="15.28515625" bestFit="1" customWidth="1"/>
    <col min="19" max="21" width="14.28515625" bestFit="1" customWidth="1"/>
    <col min="22" max="23" width="15.28515625" bestFit="1" customWidth="1"/>
  </cols>
  <sheetData>
    <row r="1" spans="1:23" x14ac:dyDescent="0.2">
      <c r="A1" s="6"/>
      <c r="B1" s="6"/>
      <c r="C1" s="6"/>
      <c r="D1" s="6"/>
      <c r="E1" s="6"/>
      <c r="F1" s="6"/>
      <c r="G1" s="6"/>
      <c r="H1" s="7"/>
      <c r="I1" s="6" t="s">
        <v>47</v>
      </c>
      <c r="J1" s="6"/>
      <c r="K1" s="6"/>
    </row>
    <row r="2" spans="1:23" x14ac:dyDescent="0.2">
      <c r="A2" s="6"/>
      <c r="B2" s="8" t="s">
        <v>48</v>
      </c>
      <c r="C2" s="8" t="s">
        <v>49</v>
      </c>
      <c r="D2" s="8" t="s">
        <v>50</v>
      </c>
      <c r="E2" s="8" t="s">
        <v>51</v>
      </c>
      <c r="F2" s="8" t="s">
        <v>52</v>
      </c>
      <c r="G2" s="6"/>
      <c r="H2" s="7"/>
      <c r="I2" s="6" t="s">
        <v>53</v>
      </c>
      <c r="J2" s="143">
        <f>70000</f>
        <v>70000</v>
      </c>
      <c r="K2" s="6" t="s">
        <v>18</v>
      </c>
    </row>
    <row r="3" spans="1:23" x14ac:dyDescent="0.2">
      <c r="A3" s="6"/>
      <c r="B3" s="10">
        <v>1</v>
      </c>
      <c r="C3" s="7">
        <v>0</v>
      </c>
      <c r="D3" s="7">
        <v>0</v>
      </c>
      <c r="E3" s="7"/>
      <c r="F3" s="7"/>
      <c r="G3" s="6"/>
      <c r="H3" s="7"/>
      <c r="I3" s="6" t="s">
        <v>54</v>
      </c>
      <c r="J3" s="144">
        <f>0.3</f>
        <v>0.3</v>
      </c>
      <c r="K3" s="6"/>
    </row>
    <row r="4" spans="1:23" x14ac:dyDescent="0.2">
      <c r="A4" s="6"/>
      <c r="B4" s="10">
        <v>2</v>
      </c>
      <c r="C4" s="7">
        <f>D4/TAN(ATAN(D5/C5))</f>
        <v>1333.3333333333333</v>
      </c>
      <c r="D4" s="7">
        <f>1000</f>
        <v>1000</v>
      </c>
      <c r="E4" s="7"/>
      <c r="F4" s="7"/>
      <c r="G4" s="6"/>
      <c r="H4" s="7"/>
      <c r="I4" s="6" t="s">
        <v>55</v>
      </c>
      <c r="J4" s="144"/>
      <c r="K4" s="6"/>
    </row>
    <row r="5" spans="1:23" x14ac:dyDescent="0.2">
      <c r="A5" s="6"/>
      <c r="B5" s="10">
        <v>3</v>
      </c>
      <c r="C5" s="7">
        <v>2000</v>
      </c>
      <c r="D5" s="7">
        <v>1500</v>
      </c>
      <c r="E5" s="7"/>
      <c r="F5" s="7"/>
      <c r="G5" s="6"/>
      <c r="H5" s="7"/>
      <c r="I5" s="6"/>
      <c r="J5" s="6"/>
      <c r="K5" s="6"/>
    </row>
    <row r="6" spans="1:23" x14ac:dyDescent="0.2">
      <c r="A6" s="6"/>
      <c r="B6" s="10">
        <v>4</v>
      </c>
      <c r="C6" s="7">
        <v>0</v>
      </c>
      <c r="D6" s="7">
        <v>1000</v>
      </c>
      <c r="E6" s="7"/>
      <c r="F6" s="7"/>
      <c r="G6" s="6"/>
      <c r="H6" s="7"/>
      <c r="I6" s="7"/>
      <c r="J6" s="7"/>
      <c r="K6" s="7"/>
    </row>
    <row r="7" spans="1:23" x14ac:dyDescent="0.2">
      <c r="A7" s="6"/>
      <c r="B7" s="6"/>
      <c r="C7" s="6"/>
      <c r="D7" s="6"/>
      <c r="E7" s="6"/>
      <c r="F7" s="6"/>
      <c r="G7" s="6"/>
      <c r="H7" s="7"/>
      <c r="I7" s="7"/>
      <c r="J7" s="7"/>
      <c r="K7" s="7"/>
    </row>
    <row r="8" spans="1:23" x14ac:dyDescent="0.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x14ac:dyDescent="0.2">
      <c r="A9" s="222" t="s">
        <v>115</v>
      </c>
      <c r="B9" s="222"/>
      <c r="C9" s="222"/>
      <c r="D9" s="222"/>
      <c r="E9" s="222"/>
      <c r="F9" s="222"/>
      <c r="G9" s="222"/>
      <c r="H9" s="222"/>
      <c r="I9" s="222"/>
      <c r="J9" s="222"/>
      <c r="K9" s="223"/>
      <c r="M9" s="222" t="s">
        <v>116</v>
      </c>
      <c r="N9" s="222"/>
      <c r="O9" s="222"/>
      <c r="P9" s="222"/>
      <c r="Q9" s="222"/>
      <c r="R9" s="222"/>
      <c r="S9" s="222"/>
      <c r="T9" s="222"/>
      <c r="U9" s="222"/>
      <c r="V9" s="222"/>
      <c r="W9" s="223"/>
    </row>
    <row r="10" spans="1:23" x14ac:dyDescent="0.2">
      <c r="A10" s="11"/>
      <c r="B10" s="6"/>
      <c r="C10" s="12"/>
      <c r="D10" s="12"/>
      <c r="E10" s="12"/>
      <c r="F10" s="13"/>
      <c r="G10" s="12"/>
      <c r="H10" s="12"/>
      <c r="I10" s="12"/>
      <c r="J10" s="12"/>
      <c r="K10" s="14"/>
      <c r="M10" s="11"/>
      <c r="N10" s="6"/>
      <c r="O10" s="12"/>
      <c r="P10" s="12"/>
      <c r="Q10" s="12"/>
      <c r="R10" s="13"/>
      <c r="S10" s="12"/>
      <c r="T10" s="12"/>
      <c r="U10" s="12"/>
      <c r="V10" s="12"/>
      <c r="W10" s="14"/>
    </row>
    <row r="11" spans="1:23" x14ac:dyDescent="0.2">
      <c r="A11" s="15"/>
      <c r="B11" s="16">
        <v>1</v>
      </c>
      <c r="C11" s="17">
        <f t="shared" ref="C11:D12" si="0">C3</f>
        <v>0</v>
      </c>
      <c r="D11" s="18">
        <f t="shared" si="0"/>
        <v>0</v>
      </c>
      <c r="E11" s="6"/>
      <c r="F11" s="19"/>
      <c r="G11" s="12"/>
      <c r="H11" s="16">
        <f t="array" ref="H11:J13">MINVERSE(B11:D13)</f>
        <v>1</v>
      </c>
      <c r="I11" s="17">
        <v>0</v>
      </c>
      <c r="J11" s="18">
        <v>0</v>
      </c>
      <c r="K11" s="26"/>
      <c r="M11" s="15"/>
      <c r="N11" s="16">
        <v>1</v>
      </c>
      <c r="O11" s="17">
        <f t="shared" ref="O11:P13" si="1">C4</f>
        <v>1333.3333333333333</v>
      </c>
      <c r="P11" s="18">
        <f t="shared" si="1"/>
        <v>1000</v>
      </c>
      <c r="Q11" s="6"/>
      <c r="R11" s="19"/>
      <c r="S11" s="12"/>
      <c r="T11" s="16">
        <f t="array" ref="T11:V13">MINVERSE(N11:P13)</f>
        <v>3</v>
      </c>
      <c r="U11" s="17">
        <v>-2</v>
      </c>
      <c r="V11" s="18">
        <v>-2.2204460492503131E-16</v>
      </c>
      <c r="W11" s="26"/>
    </row>
    <row r="12" spans="1:23" x14ac:dyDescent="0.2">
      <c r="A12" s="27" t="s">
        <v>57</v>
      </c>
      <c r="B12" s="20">
        <v>1</v>
      </c>
      <c r="C12" s="21">
        <f t="shared" si="0"/>
        <v>1333.3333333333333</v>
      </c>
      <c r="D12" s="22">
        <f t="shared" si="0"/>
        <v>1000</v>
      </c>
      <c r="E12" s="6"/>
      <c r="F12" s="19"/>
      <c r="G12" s="28" t="s">
        <v>58</v>
      </c>
      <c r="H12" s="20">
        <v>0</v>
      </c>
      <c r="I12" s="21">
        <v>7.5000000000000002E-4</v>
      </c>
      <c r="J12" s="22">
        <v>-7.5000000000000002E-4</v>
      </c>
      <c r="K12" s="26"/>
      <c r="M12" s="27" t="s">
        <v>57</v>
      </c>
      <c r="N12" s="20">
        <v>1</v>
      </c>
      <c r="O12" s="21">
        <f t="shared" si="1"/>
        <v>2000</v>
      </c>
      <c r="P12" s="22">
        <f t="shared" si="1"/>
        <v>1500</v>
      </c>
      <c r="Q12" s="6"/>
      <c r="R12" s="19"/>
      <c r="S12" s="28" t="s">
        <v>58</v>
      </c>
      <c r="T12" s="20">
        <v>7.5000000000000002E-4</v>
      </c>
      <c r="U12" s="21">
        <v>0</v>
      </c>
      <c r="V12" s="22">
        <v>-7.5000000000000002E-4</v>
      </c>
      <c r="W12" s="26"/>
    </row>
    <row r="13" spans="1:23" x14ac:dyDescent="0.2">
      <c r="A13" s="15"/>
      <c r="B13" s="23">
        <v>1</v>
      </c>
      <c r="C13" s="24">
        <f>C6</f>
        <v>0</v>
      </c>
      <c r="D13" s="25">
        <f>D6</f>
        <v>1000</v>
      </c>
      <c r="E13" s="6"/>
      <c r="F13" s="19"/>
      <c r="G13" s="12"/>
      <c r="H13" s="23">
        <v>-1E-3</v>
      </c>
      <c r="I13" s="24">
        <v>0</v>
      </c>
      <c r="J13" s="25">
        <v>1E-3</v>
      </c>
      <c r="K13" s="26"/>
      <c r="M13" s="15"/>
      <c r="N13" s="23">
        <v>1</v>
      </c>
      <c r="O13" s="24">
        <f t="shared" si="1"/>
        <v>0</v>
      </c>
      <c r="P13" s="25">
        <f t="shared" si="1"/>
        <v>1000</v>
      </c>
      <c r="Q13" s="6"/>
      <c r="R13" s="19"/>
      <c r="S13" s="12"/>
      <c r="T13" s="23">
        <v>-3.0000000000000001E-3</v>
      </c>
      <c r="U13" s="24">
        <v>2E-3</v>
      </c>
      <c r="V13" s="25">
        <v>1.0000000000000002E-3</v>
      </c>
      <c r="W13" s="26"/>
    </row>
    <row r="14" spans="1:23" x14ac:dyDescent="0.2">
      <c r="A14" s="29"/>
      <c r="B14" s="6"/>
      <c r="C14" s="12"/>
      <c r="D14" s="30"/>
      <c r="E14" s="30"/>
      <c r="F14" s="21"/>
      <c r="G14" s="12"/>
      <c r="H14" s="6"/>
      <c r="I14" s="12"/>
      <c r="J14" s="31"/>
      <c r="K14" s="32"/>
      <c r="L14" s="145"/>
      <c r="M14" s="29"/>
      <c r="N14" s="6"/>
      <c r="O14" s="12"/>
      <c r="P14" s="30"/>
      <c r="Q14" s="30"/>
      <c r="R14" s="21"/>
      <c r="S14" s="12"/>
      <c r="T14" s="6"/>
      <c r="U14" s="12"/>
      <c r="V14" s="31"/>
      <c r="W14" s="32"/>
    </row>
    <row r="15" spans="1:23" x14ac:dyDescent="0.2">
      <c r="A15" s="33"/>
      <c r="B15" s="34"/>
      <c r="C15" s="13"/>
      <c r="D15" s="13"/>
      <c r="E15" s="13"/>
      <c r="F15" s="13"/>
      <c r="G15" s="13"/>
      <c r="H15" s="19"/>
      <c r="I15" s="19"/>
      <c r="J15" s="19"/>
      <c r="K15" s="35"/>
      <c r="L15" s="145"/>
      <c r="M15" s="33"/>
      <c r="N15" s="34"/>
      <c r="O15" s="13"/>
      <c r="P15" s="13"/>
      <c r="Q15" s="13"/>
      <c r="R15" s="13"/>
      <c r="S15" s="13"/>
      <c r="T15" s="19"/>
      <c r="U15" s="19"/>
      <c r="V15" s="19"/>
      <c r="W15" s="35"/>
    </row>
    <row r="16" spans="1:23" x14ac:dyDescent="0.2">
      <c r="A16" s="29"/>
      <c r="B16" s="6"/>
      <c r="C16" s="6"/>
      <c r="D16" s="6"/>
      <c r="E16" s="6"/>
      <c r="F16" s="6"/>
      <c r="G16" s="6"/>
      <c r="H16" s="19"/>
      <c r="I16" s="224"/>
      <c r="J16" s="224"/>
      <c r="K16" s="225"/>
      <c r="L16" s="146"/>
      <c r="M16" s="29"/>
      <c r="N16" s="6"/>
      <c r="O16" s="6"/>
      <c r="P16" s="6"/>
      <c r="Q16" s="6"/>
      <c r="R16" s="6"/>
      <c r="S16" s="6"/>
      <c r="T16" s="19"/>
      <c r="U16" s="224"/>
      <c r="V16" s="224"/>
      <c r="W16" s="225"/>
    </row>
    <row r="17" spans="1:23" x14ac:dyDescent="0.2">
      <c r="A17" s="27" t="s">
        <v>59</v>
      </c>
      <c r="B17" s="21">
        <f t="array" ref="B17:B19">TRANSPOSE(H11:J11)</f>
        <v>1</v>
      </c>
      <c r="C17" s="21">
        <f t="array" ref="C17:C19">TRANSPOSE(H12:J12)</f>
        <v>0</v>
      </c>
      <c r="D17" s="37" t="s">
        <v>60</v>
      </c>
      <c r="E17" s="21">
        <f t="array" ref="E17:E19">TRANSPOSE(H13:J13)</f>
        <v>-1E-3</v>
      </c>
      <c r="F17" s="37" t="s">
        <v>61</v>
      </c>
      <c r="G17" s="6"/>
      <c r="H17" s="19"/>
      <c r="I17" s="28" t="s">
        <v>62</v>
      </c>
      <c r="J17" s="19"/>
      <c r="K17" s="26"/>
      <c r="L17" s="145"/>
      <c r="M17" s="27" t="s">
        <v>59</v>
      </c>
      <c r="N17" s="21">
        <f t="array" ref="N17:N19">TRANSPOSE(T11:V11)</f>
        <v>3</v>
      </c>
      <c r="O17" s="21">
        <f t="array" ref="O17:O19">TRANSPOSE(T12:V12)</f>
        <v>7.5000000000000002E-4</v>
      </c>
      <c r="P17" s="37" t="s">
        <v>60</v>
      </c>
      <c r="Q17" s="21">
        <f t="array" ref="Q17:Q19">TRANSPOSE(T13:V13)</f>
        <v>-3.0000000000000001E-3</v>
      </c>
      <c r="R17" s="37" t="s">
        <v>61</v>
      </c>
      <c r="S17" s="6"/>
      <c r="T17" s="19"/>
      <c r="U17" s="28" t="s">
        <v>62</v>
      </c>
      <c r="V17" s="19"/>
      <c r="W17" s="26"/>
    </row>
    <row r="18" spans="1:23" x14ac:dyDescent="0.2">
      <c r="A18" s="27" t="s">
        <v>63</v>
      </c>
      <c r="B18" s="21">
        <v>0</v>
      </c>
      <c r="C18" s="21">
        <v>7.5000000000000002E-4</v>
      </c>
      <c r="D18" s="38" t="str">
        <f>D17</f>
        <v>x</v>
      </c>
      <c r="E18" s="21">
        <v>0</v>
      </c>
      <c r="F18" s="38" t="str">
        <f>F17</f>
        <v>y</v>
      </c>
      <c r="G18" s="6"/>
      <c r="H18" s="19"/>
      <c r="I18" s="28" t="s">
        <v>64</v>
      </c>
      <c r="J18" s="19"/>
      <c r="K18" s="26"/>
      <c r="L18" s="145"/>
      <c r="M18" s="27" t="s">
        <v>63</v>
      </c>
      <c r="N18" s="21">
        <v>-2</v>
      </c>
      <c r="O18" s="21">
        <v>0</v>
      </c>
      <c r="P18" s="38" t="str">
        <f>P17</f>
        <v>x</v>
      </c>
      <c r="Q18" s="21">
        <v>2E-3</v>
      </c>
      <c r="R18" s="38" t="str">
        <f>R17</f>
        <v>y</v>
      </c>
      <c r="S18" s="6"/>
      <c r="T18" s="19"/>
      <c r="U18" s="28" t="s">
        <v>64</v>
      </c>
      <c r="V18" s="19"/>
      <c r="W18" s="26"/>
    </row>
    <row r="19" spans="1:23" x14ac:dyDescent="0.2">
      <c r="A19" s="27" t="s">
        <v>65</v>
      </c>
      <c r="B19" s="21">
        <v>0</v>
      </c>
      <c r="C19" s="21">
        <v>-7.5000000000000002E-4</v>
      </c>
      <c r="D19" s="38" t="str">
        <f>D18</f>
        <v>x</v>
      </c>
      <c r="E19" s="21">
        <v>1E-3</v>
      </c>
      <c r="F19" s="38" t="str">
        <f>F18</f>
        <v>y</v>
      </c>
      <c r="G19" s="12"/>
      <c r="H19" s="19"/>
      <c r="I19" s="6"/>
      <c r="J19" s="6"/>
      <c r="K19" s="26"/>
      <c r="L19" s="145"/>
      <c r="M19" s="27" t="s">
        <v>65</v>
      </c>
      <c r="N19" s="21">
        <v>-2.2204460492503131E-16</v>
      </c>
      <c r="O19" s="21">
        <v>-7.5000000000000002E-4</v>
      </c>
      <c r="P19" s="38" t="str">
        <f>P18</f>
        <v>x</v>
      </c>
      <c r="Q19" s="21">
        <v>1.0000000000000002E-3</v>
      </c>
      <c r="R19" s="38" t="str">
        <f>R18</f>
        <v>y</v>
      </c>
      <c r="S19" s="12"/>
      <c r="T19" s="19"/>
      <c r="U19" s="6"/>
      <c r="V19" s="6"/>
      <c r="W19" s="26"/>
    </row>
    <row r="20" spans="1:23" x14ac:dyDescent="0.2">
      <c r="A20" s="27"/>
      <c r="B20" s="6"/>
      <c r="C20" s="6"/>
      <c r="D20" s="6"/>
      <c r="E20" s="6"/>
      <c r="F20" s="6"/>
      <c r="G20" s="6"/>
      <c r="H20" s="19"/>
      <c r="I20" s="19"/>
      <c r="J20" s="19"/>
      <c r="K20" s="35"/>
      <c r="L20" s="147"/>
      <c r="M20" s="27"/>
      <c r="N20" s="6"/>
      <c r="O20" s="6"/>
      <c r="P20" s="6"/>
      <c r="Q20" s="6"/>
      <c r="R20" s="6"/>
      <c r="S20" s="6"/>
      <c r="T20" s="19"/>
      <c r="U20" s="19"/>
      <c r="V20" s="19"/>
      <c r="W20" s="35"/>
    </row>
    <row r="21" spans="1:23" ht="13.5" thickBot="1" x14ac:dyDescent="0.25">
      <c r="A21" s="40"/>
      <c r="B21" s="41"/>
      <c r="C21" s="41"/>
      <c r="D21" s="41"/>
      <c r="E21" s="41"/>
      <c r="F21" s="41"/>
      <c r="G21" s="41"/>
      <c r="H21" s="6"/>
      <c r="I21" s="6"/>
      <c r="J21" s="6"/>
      <c r="K21" s="26"/>
      <c r="L21" s="145"/>
      <c r="M21" s="40"/>
      <c r="N21" s="41"/>
      <c r="O21" s="41"/>
      <c r="P21" s="41"/>
      <c r="Q21" s="41"/>
      <c r="R21" s="41"/>
      <c r="S21" s="41"/>
      <c r="T21" s="6"/>
      <c r="U21" s="6"/>
      <c r="V21" s="6"/>
      <c r="W21" s="26"/>
    </row>
    <row r="22" spans="1:23" ht="13.5" thickBot="1" x14ac:dyDescent="0.25">
      <c r="A22" s="226"/>
      <c r="B22" s="227"/>
      <c r="C22" s="227"/>
      <c r="D22" s="227"/>
      <c r="E22" s="227"/>
      <c r="F22" s="227"/>
      <c r="G22" s="227"/>
      <c r="H22" s="227"/>
      <c r="I22" s="181">
        <f>J2/(1-J3^2)</f>
        <v>76923.076923076922</v>
      </c>
      <c r="J22" s="182">
        <f>(J2*J3)/(1-J3^2)</f>
        <v>23076.923076923074</v>
      </c>
      <c r="K22" s="183">
        <v>0</v>
      </c>
      <c r="M22" s="226"/>
      <c r="N22" s="227"/>
      <c r="O22" s="227"/>
      <c r="P22" s="227"/>
      <c r="Q22" s="227"/>
      <c r="R22" s="227"/>
      <c r="S22" s="227"/>
      <c r="T22" s="227"/>
      <c r="U22" s="43">
        <f>I22</f>
        <v>76923.076923076922</v>
      </c>
      <c r="V22" s="43">
        <f t="shared" ref="V22:W24" si="2">J22</f>
        <v>23076.923076923074</v>
      </c>
      <c r="W22" s="43">
        <f t="shared" si="2"/>
        <v>0</v>
      </c>
    </row>
    <row r="23" spans="1:23" ht="13.5" thickBot="1" x14ac:dyDescent="0.25">
      <c r="A23" s="27" t="s">
        <v>66</v>
      </c>
      <c r="B23" s="173">
        <f>B17+C17+E17</f>
        <v>0.999</v>
      </c>
      <c r="C23" s="174">
        <v>0</v>
      </c>
      <c r="D23" s="175">
        <f>B18+C18+E18</f>
        <v>7.5000000000000002E-4</v>
      </c>
      <c r="E23" s="174">
        <v>0</v>
      </c>
      <c r="F23" s="175">
        <f>B19+C19+E19</f>
        <v>2.5000000000000001E-4</v>
      </c>
      <c r="G23" s="176">
        <v>0</v>
      </c>
      <c r="H23" s="28" t="s">
        <v>67</v>
      </c>
      <c r="I23" s="184">
        <f>J22</f>
        <v>23076.923076923074</v>
      </c>
      <c r="J23" s="185">
        <f>I22</f>
        <v>76923.076923076922</v>
      </c>
      <c r="K23" s="186">
        <v>0</v>
      </c>
      <c r="L23" s="5"/>
      <c r="M23" s="27" t="s">
        <v>66</v>
      </c>
      <c r="N23" s="165">
        <f>N17+O17+Q17</f>
        <v>2.9977499999999999</v>
      </c>
      <c r="O23" s="166">
        <v>0</v>
      </c>
      <c r="P23" s="167">
        <f>N18+O18+Q18</f>
        <v>-1.998</v>
      </c>
      <c r="Q23" s="166">
        <v>0</v>
      </c>
      <c r="R23" s="167">
        <f>N19+O19+Q19</f>
        <v>2.4999999999977818E-4</v>
      </c>
      <c r="S23" s="168">
        <v>0</v>
      </c>
      <c r="T23" s="28" t="s">
        <v>67</v>
      </c>
      <c r="U23" s="43">
        <f t="shared" ref="U23:U24" si="3">I23</f>
        <v>23076.923076923074</v>
      </c>
      <c r="V23" s="43">
        <f t="shared" si="2"/>
        <v>76923.076923076922</v>
      </c>
      <c r="W23" s="43">
        <f t="shared" si="2"/>
        <v>0</v>
      </c>
    </row>
    <row r="24" spans="1:23" ht="13.5" thickBot="1" x14ac:dyDescent="0.25">
      <c r="A24" s="27"/>
      <c r="B24" s="177">
        <v>0</v>
      </c>
      <c r="C24" s="178">
        <f>B23</f>
        <v>0.999</v>
      </c>
      <c r="D24" s="179">
        <v>0</v>
      </c>
      <c r="E24" s="178">
        <f>D23</f>
        <v>7.5000000000000002E-4</v>
      </c>
      <c r="F24" s="179">
        <v>0</v>
      </c>
      <c r="G24" s="180">
        <f>F23</f>
        <v>2.5000000000000001E-4</v>
      </c>
      <c r="H24" s="6"/>
      <c r="I24" s="187">
        <v>0</v>
      </c>
      <c r="J24" s="188">
        <v>0</v>
      </c>
      <c r="K24" s="189">
        <f>J2/(2*(1+J3))</f>
        <v>26923.076923076922</v>
      </c>
      <c r="L24" s="5"/>
      <c r="M24" s="27"/>
      <c r="N24" s="169">
        <v>0</v>
      </c>
      <c r="O24" s="170">
        <f>N23</f>
        <v>2.9977499999999999</v>
      </c>
      <c r="P24" s="171">
        <v>0</v>
      </c>
      <c r="Q24" s="170">
        <f>P23</f>
        <v>-1.998</v>
      </c>
      <c r="R24" s="171">
        <v>0</v>
      </c>
      <c r="S24" s="172">
        <f>R23</f>
        <v>2.4999999999977818E-4</v>
      </c>
      <c r="T24" s="6"/>
      <c r="U24" s="43">
        <f t="shared" si="3"/>
        <v>0</v>
      </c>
      <c r="V24" s="43">
        <f t="shared" si="2"/>
        <v>0</v>
      </c>
      <c r="W24" s="43">
        <f t="shared" si="2"/>
        <v>26923.076923076922</v>
      </c>
    </row>
    <row r="25" spans="1:23" x14ac:dyDescent="0.2">
      <c r="A25" s="27"/>
      <c r="B25" s="6"/>
      <c r="C25" s="6"/>
      <c r="D25" s="6"/>
      <c r="E25" s="6"/>
      <c r="F25" s="6"/>
      <c r="G25" s="6"/>
      <c r="H25" s="6"/>
      <c r="I25" s="52" t="s">
        <v>68</v>
      </c>
      <c r="J25" s="6"/>
      <c r="K25" s="26"/>
      <c r="L25" s="5"/>
      <c r="M25" s="27"/>
      <c r="N25" s="6"/>
      <c r="O25" s="6"/>
      <c r="P25" s="6"/>
      <c r="Q25" s="6"/>
      <c r="R25" s="6"/>
      <c r="S25" s="6"/>
      <c r="T25" s="6"/>
      <c r="U25" s="52" t="s">
        <v>68</v>
      </c>
      <c r="V25" s="6"/>
      <c r="W25" s="26"/>
    </row>
    <row r="26" spans="1:23" x14ac:dyDescent="0.2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53"/>
      <c r="L26" s="5"/>
      <c r="M26" s="40"/>
      <c r="N26" s="41"/>
      <c r="O26" s="41"/>
      <c r="P26" s="41"/>
      <c r="Q26" s="41"/>
      <c r="R26" s="41"/>
      <c r="S26" s="41"/>
      <c r="T26" s="41"/>
      <c r="U26" s="41"/>
      <c r="V26" s="41"/>
      <c r="W26" s="53"/>
    </row>
    <row r="27" spans="1:23" ht="13.5" thickBot="1" x14ac:dyDescent="0.25">
      <c r="A27" s="226"/>
      <c r="B27" s="224"/>
      <c r="C27" s="224"/>
      <c r="D27" s="224"/>
      <c r="E27" s="224"/>
      <c r="F27" s="224"/>
      <c r="G27" s="224"/>
      <c r="H27" s="224"/>
      <c r="I27" s="224"/>
      <c r="J27" s="224"/>
      <c r="K27" s="54"/>
      <c r="L27" s="5"/>
      <c r="M27" s="226"/>
      <c r="N27" s="224"/>
      <c r="O27" s="224"/>
      <c r="P27" s="224"/>
      <c r="Q27" s="224"/>
      <c r="R27" s="224"/>
      <c r="S27" s="224"/>
      <c r="T27" s="224"/>
      <c r="U27" s="224"/>
      <c r="V27" s="224"/>
      <c r="W27" s="54"/>
    </row>
    <row r="28" spans="1:23" x14ac:dyDescent="0.2">
      <c r="A28" s="29"/>
      <c r="B28" s="55">
        <f>C17</f>
        <v>0</v>
      </c>
      <c r="C28" s="56">
        <v>0</v>
      </c>
      <c r="D28" s="57">
        <f>C18</f>
        <v>7.5000000000000002E-4</v>
      </c>
      <c r="E28" s="58">
        <v>0</v>
      </c>
      <c r="F28" s="56">
        <f>C19</f>
        <v>-7.5000000000000002E-4</v>
      </c>
      <c r="G28" s="59">
        <v>0</v>
      </c>
      <c r="H28" s="60"/>
      <c r="I28" s="30"/>
      <c r="J28" s="6"/>
      <c r="K28" s="35"/>
      <c r="L28" s="5"/>
      <c r="M28" s="29"/>
      <c r="N28" s="55">
        <f>O17</f>
        <v>7.5000000000000002E-4</v>
      </c>
      <c r="O28" s="56">
        <v>0</v>
      </c>
      <c r="P28" s="57">
        <f>O18</f>
        <v>0</v>
      </c>
      <c r="Q28" s="58">
        <v>0</v>
      </c>
      <c r="R28" s="56">
        <f>O19</f>
        <v>-7.5000000000000002E-4</v>
      </c>
      <c r="S28" s="59">
        <v>0</v>
      </c>
      <c r="T28" s="60"/>
      <c r="U28" s="30"/>
      <c r="V28" s="6"/>
      <c r="W28" s="35"/>
    </row>
    <row r="29" spans="1:23" x14ac:dyDescent="0.2">
      <c r="A29" s="27" t="s">
        <v>69</v>
      </c>
      <c r="B29" s="61">
        <v>0</v>
      </c>
      <c r="C29" s="21">
        <f>E17</f>
        <v>-1E-3</v>
      </c>
      <c r="D29" s="20">
        <v>0</v>
      </c>
      <c r="E29" s="22">
        <f>E18</f>
        <v>0</v>
      </c>
      <c r="F29" s="21">
        <v>0</v>
      </c>
      <c r="G29" s="62">
        <f>E19</f>
        <v>1E-3</v>
      </c>
      <c r="H29" s="60"/>
      <c r="I29" s="60"/>
      <c r="J29" s="6"/>
      <c r="K29" s="35"/>
      <c r="L29" s="5"/>
      <c r="M29" s="27" t="s">
        <v>69</v>
      </c>
      <c r="N29" s="61">
        <v>0</v>
      </c>
      <c r="O29" s="21">
        <f>Q17</f>
        <v>-3.0000000000000001E-3</v>
      </c>
      <c r="P29" s="20">
        <v>0</v>
      </c>
      <c r="Q29" s="22">
        <f>Q18</f>
        <v>2E-3</v>
      </c>
      <c r="R29" s="21">
        <v>0</v>
      </c>
      <c r="S29" s="62">
        <f>Q19</f>
        <v>1.0000000000000002E-3</v>
      </c>
      <c r="T29" s="60"/>
      <c r="U29" s="60"/>
      <c r="V29" s="6"/>
      <c r="W29" s="35"/>
    </row>
    <row r="30" spans="1:23" ht="13.5" thickBot="1" x14ac:dyDescent="0.25">
      <c r="A30" s="27"/>
      <c r="B30" s="63">
        <f>E17</f>
        <v>-1E-3</v>
      </c>
      <c r="C30" s="64">
        <f>C17</f>
        <v>0</v>
      </c>
      <c r="D30" s="65">
        <f>E18</f>
        <v>0</v>
      </c>
      <c r="E30" s="66">
        <f>D28</f>
        <v>7.5000000000000002E-4</v>
      </c>
      <c r="F30" s="64">
        <f>E19</f>
        <v>1E-3</v>
      </c>
      <c r="G30" s="67">
        <f>C19</f>
        <v>-7.5000000000000002E-4</v>
      </c>
      <c r="H30" s="60"/>
      <c r="I30" s="60"/>
      <c r="J30" s="6"/>
      <c r="K30" s="35"/>
      <c r="L30" s="5"/>
      <c r="M30" s="27"/>
      <c r="N30" s="63">
        <f>Q17</f>
        <v>-3.0000000000000001E-3</v>
      </c>
      <c r="O30" s="64">
        <f>O17</f>
        <v>7.5000000000000002E-4</v>
      </c>
      <c r="P30" s="65">
        <f>Q18</f>
        <v>2E-3</v>
      </c>
      <c r="Q30" s="66">
        <f>P28</f>
        <v>0</v>
      </c>
      <c r="R30" s="64">
        <f>Q19</f>
        <v>1.0000000000000002E-3</v>
      </c>
      <c r="S30" s="67">
        <f>O19</f>
        <v>-7.5000000000000002E-4</v>
      </c>
      <c r="T30" s="60"/>
      <c r="U30" s="60"/>
      <c r="V30" s="6"/>
      <c r="W30" s="35"/>
    </row>
    <row r="31" spans="1:23" x14ac:dyDescent="0.2">
      <c r="A31" s="29"/>
      <c r="B31" s="6"/>
      <c r="C31" s="6"/>
      <c r="D31" s="6"/>
      <c r="E31" s="6"/>
      <c r="F31" s="6"/>
      <c r="G31" s="6"/>
      <c r="H31" s="6"/>
      <c r="I31" s="6"/>
      <c r="J31" s="6"/>
      <c r="K31" s="35"/>
      <c r="L31" s="5"/>
      <c r="M31" s="29"/>
      <c r="N31" s="6"/>
      <c r="O31" s="6"/>
      <c r="P31" s="6"/>
      <c r="Q31" s="6"/>
      <c r="R31" s="6"/>
      <c r="S31" s="6"/>
      <c r="T31" s="6"/>
      <c r="U31" s="6"/>
      <c r="V31" s="6"/>
      <c r="W31" s="35"/>
    </row>
    <row r="32" spans="1:23" x14ac:dyDescent="0.2">
      <c r="A32" s="15"/>
      <c r="B32" s="68" t="s">
        <v>12</v>
      </c>
      <c r="C32" s="13"/>
      <c r="D32" s="69"/>
      <c r="E32" s="12"/>
      <c r="F32" s="12"/>
      <c r="G32" s="68" t="s">
        <v>13</v>
      </c>
      <c r="H32" s="13"/>
      <c r="I32" s="69"/>
      <c r="J32" s="12"/>
      <c r="K32" s="35"/>
      <c r="L32" s="5"/>
      <c r="M32" s="15"/>
      <c r="N32" s="68" t="s">
        <v>12</v>
      </c>
      <c r="O32" s="13"/>
      <c r="P32" s="69"/>
      <c r="Q32" s="12"/>
      <c r="R32" s="12"/>
      <c r="S32" s="68" t="s">
        <v>13</v>
      </c>
      <c r="T32" s="13"/>
      <c r="U32" s="69"/>
      <c r="V32" s="12"/>
      <c r="W32" s="35"/>
    </row>
    <row r="33" spans="1:23" x14ac:dyDescent="0.2">
      <c r="A33" s="70" t="s">
        <v>70</v>
      </c>
      <c r="B33" s="68" t="s">
        <v>14</v>
      </c>
      <c r="C33" s="71" t="s">
        <v>0</v>
      </c>
      <c r="D33" s="69"/>
      <c r="E33" s="12"/>
      <c r="F33" s="72" t="s">
        <v>71</v>
      </c>
      <c r="G33" s="68" t="s">
        <v>15</v>
      </c>
      <c r="H33" s="71" t="s">
        <v>0</v>
      </c>
      <c r="I33" s="69"/>
      <c r="J33" s="12"/>
      <c r="K33" s="35"/>
      <c r="L33" s="5"/>
      <c r="M33" s="70" t="s">
        <v>70</v>
      </c>
      <c r="N33" s="68" t="s">
        <v>14</v>
      </c>
      <c r="O33" s="71" t="s">
        <v>0</v>
      </c>
      <c r="P33" s="69"/>
      <c r="Q33" s="12"/>
      <c r="R33" s="72" t="s">
        <v>71</v>
      </c>
      <c r="S33" s="68" t="s">
        <v>15</v>
      </c>
      <c r="T33" s="71" t="s">
        <v>0</v>
      </c>
      <c r="U33" s="69"/>
      <c r="V33" s="12"/>
      <c r="W33" s="35"/>
    </row>
    <row r="34" spans="1:23" x14ac:dyDescent="0.2">
      <c r="A34" s="15"/>
      <c r="B34" s="68" t="s">
        <v>16</v>
      </c>
      <c r="C34" s="13"/>
      <c r="D34" s="69"/>
      <c r="E34" s="12"/>
      <c r="F34" s="12"/>
      <c r="G34" s="68" t="s">
        <v>17</v>
      </c>
      <c r="H34" s="13"/>
      <c r="I34" s="69"/>
      <c r="J34" s="12"/>
      <c r="K34" s="35"/>
      <c r="L34" s="5"/>
      <c r="M34" s="15"/>
      <c r="N34" s="68" t="s">
        <v>16</v>
      </c>
      <c r="O34" s="13"/>
      <c r="P34" s="69"/>
      <c r="Q34" s="12"/>
      <c r="R34" s="12"/>
      <c r="S34" s="68" t="s">
        <v>17</v>
      </c>
      <c r="T34" s="13"/>
      <c r="U34" s="69"/>
      <c r="V34" s="12"/>
      <c r="W34" s="35"/>
    </row>
    <row r="35" spans="1:23" ht="13.5" thickBot="1" x14ac:dyDescent="0.25">
      <c r="A35" s="73"/>
      <c r="B35" s="74" t="s">
        <v>72</v>
      </c>
      <c r="C35" s="75"/>
      <c r="D35" s="76"/>
      <c r="E35" s="75"/>
      <c r="F35" s="75"/>
      <c r="G35" s="74" t="s">
        <v>73</v>
      </c>
      <c r="H35" s="75"/>
      <c r="I35" s="76"/>
      <c r="J35" s="75"/>
      <c r="K35" s="77"/>
      <c r="L35" s="5"/>
      <c r="M35" s="73"/>
      <c r="N35" s="74" t="s">
        <v>72</v>
      </c>
      <c r="O35" s="75"/>
      <c r="P35" s="76"/>
      <c r="Q35" s="75"/>
      <c r="R35" s="75"/>
      <c r="S35" s="74" t="s">
        <v>73</v>
      </c>
      <c r="T35" s="75"/>
      <c r="U35" s="76"/>
      <c r="V35" s="75"/>
      <c r="W35" s="77"/>
    </row>
    <row r="36" spans="1:23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5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x14ac:dyDescent="0.2">
      <c r="A37" s="78"/>
      <c r="B37" s="79">
        <v>11</v>
      </c>
      <c r="C37" s="79">
        <v>12</v>
      </c>
      <c r="D37" s="79">
        <v>21</v>
      </c>
      <c r="E37" s="79">
        <v>22</v>
      </c>
      <c r="F37" s="79">
        <v>31</v>
      </c>
      <c r="G37" s="79">
        <v>32</v>
      </c>
      <c r="H37" s="79"/>
      <c r="I37" s="7"/>
      <c r="J37" s="7"/>
      <c r="K37" s="7"/>
      <c r="M37" s="78"/>
      <c r="N37" s="79">
        <v>11</v>
      </c>
      <c r="O37" s="79">
        <v>12</v>
      </c>
      <c r="P37" s="79">
        <v>21</v>
      </c>
      <c r="Q37" s="79">
        <v>22</v>
      </c>
      <c r="R37" s="79">
        <v>31</v>
      </c>
      <c r="S37" s="79">
        <v>32</v>
      </c>
      <c r="T37" s="79"/>
      <c r="U37" s="7"/>
      <c r="V37" s="7"/>
      <c r="W37" s="7"/>
    </row>
    <row r="38" spans="1:23" x14ac:dyDescent="0.2">
      <c r="A38" s="79"/>
      <c r="B38" s="80">
        <f t="array" ref="B38:G43">MMULT(MMULT(TRANSPOSE(B28:G30),I22:K24),B28:G30)</f>
        <v>2.6923076923076925E-2</v>
      </c>
      <c r="C38" s="80">
        <v>0</v>
      </c>
      <c r="D38" s="80">
        <v>0</v>
      </c>
      <c r="E38" s="80">
        <v>-2.0192307692307693E-2</v>
      </c>
      <c r="F38" s="80">
        <v>-2.6923076923076925E-2</v>
      </c>
      <c r="G38" s="80">
        <v>2.0192307692307693E-2</v>
      </c>
      <c r="H38" s="79">
        <v>11</v>
      </c>
      <c r="I38" s="7"/>
      <c r="J38" s="7"/>
      <c r="K38" s="7"/>
      <c r="M38" s="79"/>
      <c r="N38" s="80">
        <f t="array" ref="N38:S43">MMULT(MMULT(TRANSPOSE(N28:S30),U22:W24),N28:S30)</f>
        <v>0.28557692307692312</v>
      </c>
      <c r="O38" s="80">
        <v>-0.1125</v>
      </c>
      <c r="P38" s="80">
        <v>-0.16153846153846155</v>
      </c>
      <c r="Q38" s="80">
        <v>3.4615384615384617E-2</v>
      </c>
      <c r="R38" s="80">
        <v>-0.12403846153846156</v>
      </c>
      <c r="S38" s="80">
        <v>7.7884615384615399E-2</v>
      </c>
      <c r="T38" s="79">
        <v>11</v>
      </c>
      <c r="U38" s="7"/>
      <c r="V38" s="7"/>
      <c r="W38" s="7"/>
    </row>
    <row r="39" spans="1:23" x14ac:dyDescent="0.2">
      <c r="A39" s="79"/>
      <c r="B39" s="80">
        <v>0</v>
      </c>
      <c r="C39" s="80">
        <v>7.6923076923076927E-2</v>
      </c>
      <c r="D39" s="80">
        <v>-1.7307692307692309E-2</v>
      </c>
      <c r="E39" s="80">
        <v>0</v>
      </c>
      <c r="F39" s="80">
        <v>1.7307692307692309E-2</v>
      </c>
      <c r="G39" s="80">
        <v>-7.6923076923076927E-2</v>
      </c>
      <c r="H39" s="79">
        <v>12</v>
      </c>
      <c r="I39" s="7"/>
      <c r="J39" s="7"/>
      <c r="K39" s="7"/>
      <c r="M39" s="79"/>
      <c r="N39" s="80">
        <v>-0.1125</v>
      </c>
      <c r="O39" s="80">
        <v>0.70745192307692306</v>
      </c>
      <c r="P39" s="80">
        <v>4.0384615384615387E-2</v>
      </c>
      <c r="Q39" s="80">
        <v>-0.46153846153846156</v>
      </c>
      <c r="R39" s="80">
        <v>7.2115384615384609E-2</v>
      </c>
      <c r="S39" s="80">
        <v>-0.24591346153846161</v>
      </c>
      <c r="T39" s="79">
        <v>12</v>
      </c>
      <c r="U39" s="7"/>
      <c r="V39" s="7"/>
      <c r="W39" s="7"/>
    </row>
    <row r="40" spans="1:23" ht="15" x14ac:dyDescent="0.2">
      <c r="A40" s="160" t="s">
        <v>132</v>
      </c>
      <c r="B40" s="80">
        <v>0</v>
      </c>
      <c r="C40" s="80">
        <v>-1.7307692307692309E-2</v>
      </c>
      <c r="D40" s="80">
        <v>4.3269230769230768E-2</v>
      </c>
      <c r="E40" s="80">
        <v>0</v>
      </c>
      <c r="F40" s="80">
        <v>-4.3269230769230768E-2</v>
      </c>
      <c r="G40" s="80">
        <v>1.7307692307692309E-2</v>
      </c>
      <c r="H40" s="79">
        <v>21</v>
      </c>
      <c r="I40" s="7"/>
      <c r="J40" s="7"/>
      <c r="K40" s="7"/>
      <c r="M40" s="148" t="s">
        <v>74</v>
      </c>
      <c r="N40" s="80">
        <v>-0.16153846153846155</v>
      </c>
      <c r="O40" s="80">
        <v>4.0384615384615387E-2</v>
      </c>
      <c r="P40" s="80">
        <v>0.1076923076923077</v>
      </c>
      <c r="Q40" s="80">
        <v>0</v>
      </c>
      <c r="R40" s="80">
        <v>5.3846153846153856E-2</v>
      </c>
      <c r="S40" s="80">
        <v>-4.0384615384615387E-2</v>
      </c>
      <c r="T40" s="79">
        <v>21</v>
      </c>
      <c r="U40" s="7"/>
      <c r="V40" s="7"/>
      <c r="W40" s="7"/>
    </row>
    <row r="41" spans="1:23" x14ac:dyDescent="0.2">
      <c r="A41" s="79"/>
      <c r="B41" s="80">
        <v>-2.0192307692307693E-2</v>
      </c>
      <c r="C41" s="80">
        <v>0</v>
      </c>
      <c r="D41" s="80">
        <v>0</v>
      </c>
      <c r="E41" s="80">
        <v>1.5144230769230771E-2</v>
      </c>
      <c r="F41" s="80">
        <v>2.0192307692307693E-2</v>
      </c>
      <c r="G41" s="80">
        <v>-1.5144230769230771E-2</v>
      </c>
      <c r="H41" s="79">
        <v>22</v>
      </c>
      <c r="I41" s="7"/>
      <c r="J41" s="7"/>
      <c r="K41" s="7"/>
      <c r="M41" s="79"/>
      <c r="N41" s="80">
        <v>3.4615384615384617E-2</v>
      </c>
      <c r="O41" s="80">
        <v>-0.46153846153846151</v>
      </c>
      <c r="P41" s="80">
        <v>0</v>
      </c>
      <c r="Q41" s="80">
        <v>0.30769230769230771</v>
      </c>
      <c r="R41" s="80">
        <v>-3.4615384615384617E-2</v>
      </c>
      <c r="S41" s="80">
        <v>0.15384615384615388</v>
      </c>
      <c r="T41" s="79">
        <v>22</v>
      </c>
      <c r="U41" s="7"/>
      <c r="V41" s="7"/>
      <c r="W41" s="7"/>
    </row>
    <row r="42" spans="1:23" x14ac:dyDescent="0.2">
      <c r="A42" s="79"/>
      <c r="B42" s="80">
        <v>-2.6923076923076925E-2</v>
      </c>
      <c r="C42" s="80">
        <v>1.7307692307692309E-2</v>
      </c>
      <c r="D42" s="80">
        <v>-4.3269230769230768E-2</v>
      </c>
      <c r="E42" s="80">
        <v>2.0192307692307693E-2</v>
      </c>
      <c r="F42" s="80">
        <v>7.0192307692307693E-2</v>
      </c>
      <c r="G42" s="80">
        <v>-3.7500000000000006E-2</v>
      </c>
      <c r="H42" s="79">
        <v>31</v>
      </c>
      <c r="I42" s="7"/>
      <c r="J42" s="7"/>
      <c r="K42" s="7"/>
      <c r="M42" s="79"/>
      <c r="N42" s="80">
        <v>-0.12403846153846156</v>
      </c>
      <c r="O42" s="80">
        <v>7.2115384615384609E-2</v>
      </c>
      <c r="P42" s="80">
        <v>5.3846153846153856E-2</v>
      </c>
      <c r="Q42" s="80">
        <v>-3.4615384615384617E-2</v>
      </c>
      <c r="R42" s="80">
        <v>7.0192307692307707E-2</v>
      </c>
      <c r="S42" s="80">
        <v>-3.7500000000000006E-2</v>
      </c>
      <c r="T42" s="79">
        <v>31</v>
      </c>
      <c r="U42" s="7"/>
      <c r="V42" s="7"/>
      <c r="W42" s="7"/>
    </row>
    <row r="43" spans="1:23" x14ac:dyDescent="0.2">
      <c r="A43" s="79"/>
      <c r="B43" s="80">
        <v>2.0192307692307693E-2</v>
      </c>
      <c r="C43" s="80">
        <v>-7.6923076923076927E-2</v>
      </c>
      <c r="D43" s="80">
        <v>1.7307692307692309E-2</v>
      </c>
      <c r="E43" s="80">
        <v>-1.5144230769230771E-2</v>
      </c>
      <c r="F43" s="80">
        <v>-3.7500000000000006E-2</v>
      </c>
      <c r="G43" s="80">
        <v>9.2067307692307698E-2</v>
      </c>
      <c r="H43" s="79">
        <v>32</v>
      </c>
      <c r="I43" s="7"/>
      <c r="J43" s="7"/>
      <c r="K43" s="7"/>
      <c r="M43" s="79"/>
      <c r="N43" s="80">
        <v>7.7884615384615399E-2</v>
      </c>
      <c r="O43" s="80">
        <v>-0.24591346153846158</v>
      </c>
      <c r="P43" s="80">
        <v>-4.0384615384615387E-2</v>
      </c>
      <c r="Q43" s="80">
        <v>0.15384615384615388</v>
      </c>
      <c r="R43" s="80">
        <v>-3.7500000000000006E-2</v>
      </c>
      <c r="S43" s="80">
        <v>9.2067307692307726E-2</v>
      </c>
      <c r="T43" s="79">
        <v>32</v>
      </c>
      <c r="U43" s="7"/>
      <c r="V43" s="7"/>
      <c r="W43" s="7"/>
    </row>
    <row r="44" spans="1:23" x14ac:dyDescent="0.2">
      <c r="A44" s="79"/>
      <c r="B44" s="79"/>
      <c r="C44" s="79"/>
      <c r="D44" s="79"/>
      <c r="E44" s="79"/>
      <c r="F44" s="79"/>
      <c r="G44" s="79"/>
      <c r="H44" s="79"/>
      <c r="I44" s="7"/>
      <c r="J44" s="7"/>
      <c r="K44" s="7"/>
      <c r="M44" s="79"/>
      <c r="N44" s="79"/>
      <c r="O44" s="79"/>
      <c r="P44" s="79"/>
      <c r="Q44" s="79"/>
      <c r="R44" s="79"/>
      <c r="S44" s="79"/>
      <c r="T44" s="79"/>
      <c r="U44" s="7"/>
      <c r="V44" s="7"/>
      <c r="W44" s="7"/>
    </row>
    <row r="45" spans="1:23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x14ac:dyDescent="0.2">
      <c r="A46" s="79"/>
      <c r="B46" s="79"/>
      <c r="C46" s="79"/>
      <c r="D46" s="79"/>
      <c r="E46" s="79"/>
      <c r="G46" s="7"/>
      <c r="H46" s="7"/>
      <c r="I46" s="7"/>
      <c r="J46" s="7"/>
      <c r="K46" s="7"/>
      <c r="M46" s="79"/>
      <c r="N46" s="79"/>
      <c r="O46" s="79"/>
      <c r="P46" s="79"/>
      <c r="Q46" s="79"/>
      <c r="S46" s="7"/>
      <c r="T46" s="7"/>
      <c r="U46" s="7"/>
      <c r="V46" s="7"/>
      <c r="W46" s="7"/>
    </row>
    <row r="47" spans="1:23" x14ac:dyDescent="0.2">
      <c r="A47" s="79"/>
      <c r="B47" s="7">
        <f t="shared" ref="B47:D49" si="4">B11</f>
        <v>1</v>
      </c>
      <c r="C47" s="7">
        <f t="shared" si="4"/>
        <v>0</v>
      </c>
      <c r="D47" s="7">
        <f t="shared" si="4"/>
        <v>0</v>
      </c>
      <c r="E47" s="79"/>
      <c r="G47" s="7"/>
      <c r="H47" s="7"/>
      <c r="I47" s="7"/>
      <c r="J47" s="7"/>
      <c r="K47" s="7"/>
      <c r="L47" s="7"/>
      <c r="M47" s="79"/>
      <c r="N47" s="7">
        <f t="shared" ref="N47:P49" si="5">N11</f>
        <v>1</v>
      </c>
      <c r="O47" s="7">
        <f t="shared" si="5"/>
        <v>1333.3333333333333</v>
      </c>
      <c r="P47" s="7">
        <f t="shared" si="5"/>
        <v>1000</v>
      </c>
      <c r="Q47" s="79"/>
      <c r="S47" s="7"/>
      <c r="T47" s="7"/>
      <c r="U47" s="7"/>
      <c r="V47" s="7"/>
      <c r="W47" s="7"/>
    </row>
    <row r="48" spans="1:23" x14ac:dyDescent="0.2">
      <c r="A48" s="83" t="s">
        <v>77</v>
      </c>
      <c r="B48" s="7">
        <f t="shared" si="4"/>
        <v>1</v>
      </c>
      <c r="C48" s="7">
        <f t="shared" si="4"/>
        <v>1333.3333333333333</v>
      </c>
      <c r="D48" s="7">
        <f t="shared" si="4"/>
        <v>1000</v>
      </c>
      <c r="E48" s="79"/>
      <c r="G48" s="7"/>
      <c r="H48" s="7"/>
      <c r="I48" s="7"/>
      <c r="J48" s="7"/>
      <c r="K48" s="7"/>
      <c r="L48" s="7"/>
      <c r="M48" s="83" t="s">
        <v>77</v>
      </c>
      <c r="N48" s="7">
        <f t="shared" si="5"/>
        <v>1</v>
      </c>
      <c r="O48" s="7">
        <f t="shared" si="5"/>
        <v>2000</v>
      </c>
      <c r="P48" s="7">
        <f t="shared" si="5"/>
        <v>1500</v>
      </c>
      <c r="Q48" s="79"/>
      <c r="S48" s="7"/>
      <c r="T48" s="7"/>
      <c r="U48" s="7"/>
      <c r="V48" s="7"/>
      <c r="W48" s="7"/>
    </row>
    <row r="49" spans="1:23" x14ac:dyDescent="0.2">
      <c r="A49" s="79"/>
      <c r="B49" s="7">
        <f t="shared" si="4"/>
        <v>1</v>
      </c>
      <c r="C49" s="7">
        <f t="shared" si="4"/>
        <v>0</v>
      </c>
      <c r="D49" s="7">
        <f t="shared" si="4"/>
        <v>1000</v>
      </c>
      <c r="E49" s="79"/>
      <c r="G49" s="7"/>
      <c r="H49" s="7"/>
      <c r="I49" s="7"/>
      <c r="J49" s="7"/>
      <c r="K49" s="7"/>
      <c r="L49" s="7"/>
      <c r="M49" s="79"/>
      <c r="N49" s="7">
        <f t="shared" si="5"/>
        <v>1</v>
      </c>
      <c r="O49" s="7">
        <f t="shared" si="5"/>
        <v>0</v>
      </c>
      <c r="P49" s="7">
        <f t="shared" si="5"/>
        <v>1000</v>
      </c>
      <c r="Q49" s="79"/>
      <c r="S49" s="7"/>
      <c r="T49" s="7"/>
      <c r="U49" s="7"/>
      <c r="V49" s="7"/>
      <c r="W49" s="7"/>
    </row>
    <row r="50" spans="1:23" x14ac:dyDescent="0.2">
      <c r="A50" s="79"/>
      <c r="B50" s="78" t="s">
        <v>117</v>
      </c>
      <c r="C50" s="79"/>
      <c r="D50" s="79"/>
      <c r="E50" s="79"/>
      <c r="G50" s="7"/>
      <c r="H50" s="7"/>
      <c r="I50" s="7"/>
      <c r="J50" s="7"/>
      <c r="K50" s="7"/>
      <c r="L50" s="7"/>
      <c r="M50" s="79"/>
      <c r="N50" s="78" t="s">
        <v>117</v>
      </c>
      <c r="O50" s="79"/>
      <c r="P50" s="79"/>
      <c r="Q50" s="79"/>
      <c r="S50" s="7"/>
      <c r="T50" s="7"/>
      <c r="U50" s="7"/>
      <c r="V50" s="7"/>
      <c r="W50" s="7"/>
    </row>
    <row r="51" spans="1:23" x14ac:dyDescent="0.2">
      <c r="A51" s="79"/>
      <c r="B51" s="79"/>
      <c r="C51" s="79"/>
      <c r="D51" s="7"/>
      <c r="E51" s="7"/>
      <c r="G51" s="7"/>
      <c r="H51" s="7"/>
      <c r="I51" s="7"/>
      <c r="J51" s="7"/>
      <c r="K51" s="7"/>
      <c r="L51" s="7"/>
      <c r="M51" s="79"/>
      <c r="N51" s="79"/>
      <c r="O51" s="79"/>
      <c r="P51" s="7"/>
      <c r="Q51" s="7"/>
      <c r="S51" s="7"/>
      <c r="T51" s="7"/>
      <c r="U51" s="7"/>
      <c r="V51" s="7"/>
      <c r="W51" s="7"/>
    </row>
    <row r="52" spans="1:23" x14ac:dyDescent="0.2">
      <c r="A52" s="83" t="s">
        <v>82</v>
      </c>
      <c r="B52" s="7">
        <f>MDETERM(B47:D49)/2</f>
        <v>666666.66666666663</v>
      </c>
      <c r="C52" s="79" t="s">
        <v>83</v>
      </c>
      <c r="D52" s="7"/>
      <c r="E52" s="7"/>
      <c r="G52" s="7"/>
      <c r="H52" s="7"/>
      <c r="I52" s="7"/>
      <c r="J52" s="7"/>
      <c r="K52" s="7"/>
      <c r="L52" s="7"/>
      <c r="M52" s="83" t="s">
        <v>82</v>
      </c>
      <c r="N52" s="7">
        <f>MDETERM(N47:P49)/2</f>
        <v>333333.33333333331</v>
      </c>
      <c r="O52" s="79" t="s">
        <v>83</v>
      </c>
      <c r="P52" s="7"/>
      <c r="Q52" s="7"/>
      <c r="S52" s="7"/>
      <c r="T52" s="7"/>
      <c r="U52" s="7"/>
      <c r="V52" s="7"/>
      <c r="W52" s="7"/>
    </row>
    <row r="53" spans="1:23" x14ac:dyDescent="0.2">
      <c r="A53" s="79"/>
      <c r="B53" s="79"/>
      <c r="C53" s="79"/>
      <c r="D53" s="7"/>
      <c r="E53" s="7"/>
      <c r="G53" s="7"/>
      <c r="H53" s="7"/>
      <c r="I53" s="7"/>
      <c r="J53" s="7"/>
      <c r="K53" s="7"/>
      <c r="M53" s="79"/>
      <c r="N53" s="79"/>
      <c r="O53" s="79"/>
      <c r="P53" s="7"/>
      <c r="Q53" s="7"/>
      <c r="S53" s="7"/>
      <c r="T53" s="7"/>
      <c r="U53" s="7"/>
      <c r="V53" s="7"/>
      <c r="W53" s="7"/>
    </row>
    <row r="54" spans="1:23" x14ac:dyDescent="0.2">
      <c r="A54" s="83" t="s">
        <v>86</v>
      </c>
      <c r="B54" s="7">
        <v>10</v>
      </c>
      <c r="C54" s="79" t="s">
        <v>87</v>
      </c>
      <c r="D54" s="7"/>
      <c r="E54" s="7"/>
      <c r="G54" s="7"/>
      <c r="H54" s="7"/>
      <c r="I54" s="7"/>
      <c r="J54" s="7"/>
      <c r="K54" s="7"/>
      <c r="M54" s="83" t="s">
        <v>86</v>
      </c>
      <c r="N54" s="7">
        <v>10</v>
      </c>
      <c r="O54" s="79" t="s">
        <v>87</v>
      </c>
      <c r="P54" s="7"/>
      <c r="Q54" s="7"/>
      <c r="S54" s="7"/>
      <c r="T54" s="7"/>
      <c r="U54" s="7"/>
      <c r="V54" s="7"/>
      <c r="W54" s="7"/>
    </row>
    <row r="55" spans="1:23" x14ac:dyDescent="0.2">
      <c r="A55" s="79"/>
      <c r="B55" s="79"/>
      <c r="C55" s="79"/>
      <c r="D55" s="7"/>
      <c r="E55" s="7"/>
      <c r="G55" s="7"/>
      <c r="H55" s="7"/>
      <c r="I55" s="7"/>
      <c r="J55" s="7"/>
      <c r="K55" s="7"/>
      <c r="M55" s="79"/>
      <c r="N55" s="79"/>
      <c r="O55" s="79"/>
      <c r="P55" s="7"/>
      <c r="Q55" s="7"/>
      <c r="S55" s="7"/>
      <c r="T55" s="7"/>
      <c r="U55" s="7"/>
      <c r="V55" s="7"/>
      <c r="W55" s="7"/>
    </row>
    <row r="56" spans="1:23" x14ac:dyDescent="0.2">
      <c r="A56" s="83" t="s">
        <v>89</v>
      </c>
      <c r="B56" s="7">
        <f>B54*B52</f>
        <v>6666666.666666666</v>
      </c>
      <c r="C56" s="79" t="s">
        <v>90</v>
      </c>
      <c r="D56" s="7"/>
      <c r="E56" s="7"/>
      <c r="G56" s="7"/>
      <c r="H56" s="7"/>
      <c r="I56" s="7"/>
      <c r="J56" s="7"/>
      <c r="K56" s="7"/>
      <c r="M56" s="83" t="s">
        <v>89</v>
      </c>
      <c r="N56" s="7">
        <f>N54*N52</f>
        <v>3333333.333333333</v>
      </c>
      <c r="O56" s="79" t="s">
        <v>90</v>
      </c>
      <c r="P56" s="7"/>
      <c r="Q56" s="7"/>
      <c r="S56" s="7"/>
      <c r="T56" s="7"/>
      <c r="U56" s="7"/>
      <c r="V56" s="7"/>
      <c r="W56" s="7"/>
    </row>
    <row r="57" spans="1:23" x14ac:dyDescent="0.2">
      <c r="A57" s="79"/>
      <c r="B57" s="79"/>
      <c r="C57" s="79"/>
      <c r="D57" s="7"/>
      <c r="E57" s="7"/>
      <c r="G57" s="7"/>
      <c r="H57" s="7"/>
      <c r="I57" s="7"/>
      <c r="J57" s="7"/>
      <c r="K57" s="7"/>
      <c r="M57" s="79"/>
      <c r="N57" s="79"/>
      <c r="O57" s="79"/>
      <c r="P57" s="7"/>
      <c r="Q57" s="7"/>
      <c r="S57" s="7"/>
      <c r="T57" s="7"/>
      <c r="U57" s="7"/>
      <c r="V57" s="7"/>
      <c r="W57" s="7"/>
    </row>
    <row r="58" spans="1:23" x14ac:dyDescent="0.2">
      <c r="I58" s="7"/>
      <c r="J58" s="7"/>
      <c r="K58" s="7"/>
      <c r="U58" s="7"/>
      <c r="V58" s="7"/>
      <c r="W58" s="7"/>
    </row>
    <row r="59" spans="1:23" x14ac:dyDescent="0.2">
      <c r="A59" s="4"/>
      <c r="B59" s="4" t="s">
        <v>93</v>
      </c>
      <c r="C59" s="4" t="s">
        <v>80</v>
      </c>
      <c r="D59" s="4" t="s">
        <v>94</v>
      </c>
      <c r="E59" s="4" t="s">
        <v>84</v>
      </c>
      <c r="F59" s="4" t="s">
        <v>118</v>
      </c>
      <c r="G59" s="4" t="s">
        <v>119</v>
      </c>
      <c r="H59" s="4"/>
      <c r="I59" s="7"/>
      <c r="J59" s="7"/>
      <c r="K59" s="7"/>
      <c r="M59" s="4"/>
      <c r="N59" s="4" t="s">
        <v>94</v>
      </c>
      <c r="O59" s="4" t="s">
        <v>84</v>
      </c>
      <c r="P59" s="4" t="s">
        <v>120</v>
      </c>
      <c r="Q59" s="4" t="s">
        <v>88</v>
      </c>
      <c r="R59" s="4" t="s">
        <v>118</v>
      </c>
      <c r="S59" s="4" t="s">
        <v>119</v>
      </c>
      <c r="T59" s="4"/>
      <c r="U59" s="7"/>
      <c r="V59" s="7"/>
      <c r="W59" s="7"/>
    </row>
    <row r="60" spans="1:23" x14ac:dyDescent="0.2">
      <c r="A60" s="4"/>
      <c r="B60">
        <f t="array" ref="B60:G65">B38:G43*B56</f>
        <v>179487.17948717947</v>
      </c>
      <c r="C60">
        <v>0</v>
      </c>
      <c r="D60">
        <v>0</v>
      </c>
      <c r="E60">
        <v>-134615.38461538462</v>
      </c>
      <c r="F60">
        <v>-179487.17948717947</v>
      </c>
      <c r="G60">
        <v>134615.38461538462</v>
      </c>
      <c r="H60" s="4"/>
      <c r="I60" s="7"/>
      <c r="J60" s="7"/>
      <c r="K60" s="7"/>
      <c r="M60" s="4"/>
      <c r="N60">
        <f t="array" ref="N60:S65">N38:S43*N56</f>
        <v>951923.07692307699</v>
      </c>
      <c r="O60">
        <v>-375000</v>
      </c>
      <c r="P60">
        <v>-538461.5384615385</v>
      </c>
      <c r="Q60">
        <v>115384.61538461538</v>
      </c>
      <c r="R60">
        <v>-413461.5384615385</v>
      </c>
      <c r="S60">
        <v>259615.38461538465</v>
      </c>
      <c r="T60" s="4"/>
      <c r="U60" s="7"/>
      <c r="V60" s="7"/>
      <c r="W60" s="7"/>
    </row>
    <row r="61" spans="1:23" x14ac:dyDescent="0.2">
      <c r="A61" s="4"/>
      <c r="B61">
        <v>0</v>
      </c>
      <c r="C61">
        <v>512820.51282051281</v>
      </c>
      <c r="D61">
        <v>-115384.61538461538</v>
      </c>
      <c r="E61">
        <v>0</v>
      </c>
      <c r="F61">
        <v>115384.61538461538</v>
      </c>
      <c r="G61">
        <v>-512820.51282051281</v>
      </c>
      <c r="H61" s="4"/>
      <c r="M61" s="4"/>
      <c r="N61">
        <v>-375000</v>
      </c>
      <c r="O61">
        <v>2358173.0769230765</v>
      </c>
      <c r="P61">
        <v>134615.38461538462</v>
      </c>
      <c r="Q61">
        <v>-1538461.5384615385</v>
      </c>
      <c r="R61">
        <v>240384.61538461535</v>
      </c>
      <c r="S61">
        <v>-819711.53846153861</v>
      </c>
      <c r="T61" s="4"/>
    </row>
    <row r="62" spans="1:23" x14ac:dyDescent="0.2">
      <c r="A62" s="4"/>
      <c r="B62">
        <v>0</v>
      </c>
      <c r="C62">
        <v>-115384.61538461538</v>
      </c>
      <c r="D62">
        <v>288461.53846153844</v>
      </c>
      <c r="E62">
        <v>0</v>
      </c>
      <c r="F62">
        <v>-288461.53846153844</v>
      </c>
      <c r="G62">
        <v>115384.61538461538</v>
      </c>
      <c r="H62" s="4"/>
      <c r="M62" s="4"/>
      <c r="N62">
        <v>-538461.5384615385</v>
      </c>
      <c r="O62">
        <v>134615.38461538462</v>
      </c>
      <c r="P62">
        <v>358974.35897435894</v>
      </c>
      <c r="Q62">
        <v>0</v>
      </c>
      <c r="R62">
        <v>179487.1794871795</v>
      </c>
      <c r="S62">
        <v>-134615.38461538462</v>
      </c>
      <c r="T62" s="4"/>
    </row>
    <row r="63" spans="1:23" x14ac:dyDescent="0.2">
      <c r="A63" s="209" t="s">
        <v>97</v>
      </c>
      <c r="B63">
        <v>-134615.38461538462</v>
      </c>
      <c r="C63">
        <v>0</v>
      </c>
      <c r="D63">
        <v>0</v>
      </c>
      <c r="E63">
        <v>100961.53846153847</v>
      </c>
      <c r="F63">
        <v>134615.38461538462</v>
      </c>
      <c r="G63">
        <v>-100961.53846153847</v>
      </c>
      <c r="H63" s="4"/>
      <c r="M63" s="209" t="s">
        <v>97</v>
      </c>
      <c r="N63">
        <v>115384.61538461538</v>
      </c>
      <c r="O63">
        <v>-1538461.5384615383</v>
      </c>
      <c r="P63">
        <v>0</v>
      </c>
      <c r="Q63">
        <v>1025641.0256410256</v>
      </c>
      <c r="R63">
        <v>-115384.61538461538</v>
      </c>
      <c r="S63">
        <v>512820.51282051287</v>
      </c>
      <c r="T63" s="4"/>
    </row>
    <row r="64" spans="1:23" x14ac:dyDescent="0.2">
      <c r="A64" s="4"/>
      <c r="B64">
        <v>-179487.17948717947</v>
      </c>
      <c r="C64">
        <v>115384.61538461538</v>
      </c>
      <c r="D64">
        <v>-288461.53846153844</v>
      </c>
      <c r="E64">
        <v>134615.38461538462</v>
      </c>
      <c r="F64">
        <v>467948.71794871788</v>
      </c>
      <c r="G64">
        <v>-250000</v>
      </c>
      <c r="H64" s="4"/>
      <c r="M64" s="4"/>
      <c r="N64">
        <v>-413461.5384615385</v>
      </c>
      <c r="O64">
        <v>240384.61538461535</v>
      </c>
      <c r="P64">
        <v>179487.1794871795</v>
      </c>
      <c r="Q64">
        <v>-115384.61538461538</v>
      </c>
      <c r="R64">
        <v>233974.358974359</v>
      </c>
      <c r="S64">
        <v>-125000</v>
      </c>
      <c r="T64" s="4"/>
    </row>
    <row r="65" spans="1:21" x14ac:dyDescent="0.2">
      <c r="A65" s="4"/>
      <c r="B65">
        <v>134615.38461538462</v>
      </c>
      <c r="C65">
        <v>-512820.51282051281</v>
      </c>
      <c r="D65">
        <v>115384.61538461538</v>
      </c>
      <c r="E65">
        <v>-100961.53846153847</v>
      </c>
      <c r="F65">
        <v>-250000</v>
      </c>
      <c r="G65">
        <v>613782.05128205125</v>
      </c>
      <c r="H65" s="4"/>
      <c r="M65" s="4"/>
      <c r="N65">
        <v>259615.38461538465</v>
      </c>
      <c r="O65">
        <v>-819711.5384615385</v>
      </c>
      <c r="P65">
        <v>-134615.38461538462</v>
      </c>
      <c r="Q65">
        <v>512820.51282051287</v>
      </c>
      <c r="R65">
        <v>-125000</v>
      </c>
      <c r="S65">
        <v>306891.02564102574</v>
      </c>
      <c r="T65" s="4"/>
    </row>
    <row r="66" spans="1:21" x14ac:dyDescent="0.2">
      <c r="A66" s="4"/>
      <c r="B66" s="4"/>
      <c r="C66" s="4"/>
      <c r="D66" s="4"/>
      <c r="E66" s="4"/>
      <c r="F66" s="4"/>
      <c r="G66" s="4"/>
      <c r="H66" s="4"/>
      <c r="M66" s="4"/>
      <c r="N66" s="4"/>
      <c r="O66" s="4"/>
      <c r="P66" s="4"/>
      <c r="Q66" s="4"/>
      <c r="R66" s="4"/>
      <c r="S66" s="4"/>
      <c r="T66" s="4"/>
    </row>
    <row r="68" spans="1:21" x14ac:dyDescent="0.2">
      <c r="A68" s="2"/>
      <c r="B68" s="149" t="s">
        <v>93</v>
      </c>
      <c r="C68" s="149" t="s">
        <v>80</v>
      </c>
      <c r="D68" s="149" t="s">
        <v>94</v>
      </c>
      <c r="E68" s="149" t="s">
        <v>84</v>
      </c>
      <c r="F68" s="149" t="s">
        <v>120</v>
      </c>
      <c r="G68" s="149" t="s">
        <v>88</v>
      </c>
      <c r="H68" s="149" t="s">
        <v>118</v>
      </c>
      <c r="I68" s="149" t="s">
        <v>119</v>
      </c>
      <c r="M68" s="2"/>
      <c r="N68" s="149" t="s">
        <v>93</v>
      </c>
      <c r="O68" s="149" t="s">
        <v>80</v>
      </c>
      <c r="P68" s="149" t="s">
        <v>94</v>
      </c>
      <c r="Q68" s="149" t="s">
        <v>84</v>
      </c>
      <c r="R68" s="149" t="s">
        <v>120</v>
      </c>
      <c r="S68" s="149" t="s">
        <v>88</v>
      </c>
      <c r="T68" s="149" t="s">
        <v>118</v>
      </c>
      <c r="U68" s="149" t="s">
        <v>119</v>
      </c>
    </row>
    <row r="69" spans="1:21" x14ac:dyDescent="0.2">
      <c r="A69" s="2"/>
      <c r="B69" s="203">
        <f t="shared" ref="B69:E72" si="6">B60</f>
        <v>179487.17948717947</v>
      </c>
      <c r="C69" s="204">
        <f t="shared" si="6"/>
        <v>0</v>
      </c>
      <c r="D69" s="203">
        <f t="shared" si="6"/>
        <v>0</v>
      </c>
      <c r="E69" s="204">
        <f t="shared" si="6"/>
        <v>-134615.38461538462</v>
      </c>
      <c r="F69" s="203"/>
      <c r="G69" s="204"/>
      <c r="H69" s="203">
        <f t="shared" ref="H69:I72" si="7">F60</f>
        <v>-179487.17948717947</v>
      </c>
      <c r="I69" s="203">
        <f t="shared" si="7"/>
        <v>134615.38461538462</v>
      </c>
      <c r="M69" s="2"/>
      <c r="N69" s="203"/>
      <c r="O69" s="204"/>
      <c r="P69" s="203"/>
      <c r="Q69" s="204"/>
      <c r="R69" s="203"/>
      <c r="S69" s="204"/>
      <c r="T69" s="203"/>
      <c r="U69" s="203"/>
    </row>
    <row r="70" spans="1:21" x14ac:dyDescent="0.2">
      <c r="A70" s="2"/>
      <c r="B70" s="203">
        <f t="shared" si="6"/>
        <v>0</v>
      </c>
      <c r="C70" s="204">
        <f t="shared" si="6"/>
        <v>512820.51282051281</v>
      </c>
      <c r="D70" s="203">
        <f t="shared" si="6"/>
        <v>-115384.61538461538</v>
      </c>
      <c r="E70" s="204">
        <f t="shared" si="6"/>
        <v>0</v>
      </c>
      <c r="F70" s="203"/>
      <c r="G70" s="204"/>
      <c r="H70" s="203">
        <f t="shared" si="7"/>
        <v>115384.61538461538</v>
      </c>
      <c r="I70" s="203">
        <f t="shared" si="7"/>
        <v>-512820.51282051281</v>
      </c>
      <c r="M70" s="2"/>
      <c r="N70" s="203"/>
      <c r="O70" s="204"/>
      <c r="P70" s="203"/>
      <c r="Q70" s="204"/>
      <c r="R70" s="203"/>
      <c r="S70" s="204"/>
      <c r="T70" s="203"/>
      <c r="U70" s="203"/>
    </row>
    <row r="71" spans="1:21" x14ac:dyDescent="0.2">
      <c r="A71" s="2"/>
      <c r="B71" s="203">
        <f t="shared" si="6"/>
        <v>0</v>
      </c>
      <c r="C71" s="204">
        <f t="shared" si="6"/>
        <v>-115384.61538461538</v>
      </c>
      <c r="D71" s="203">
        <f t="shared" si="6"/>
        <v>288461.53846153844</v>
      </c>
      <c r="E71" s="204">
        <f t="shared" si="6"/>
        <v>0</v>
      </c>
      <c r="F71" s="203"/>
      <c r="G71" s="204"/>
      <c r="H71" s="203">
        <f t="shared" si="7"/>
        <v>-288461.53846153844</v>
      </c>
      <c r="I71" s="203">
        <f t="shared" si="7"/>
        <v>115384.61538461538</v>
      </c>
      <c r="M71" s="2"/>
      <c r="N71" s="203"/>
      <c r="O71" s="204"/>
      <c r="P71" s="203">
        <f t="shared" ref="P71:U76" si="8">N60</f>
        <v>951923.07692307699</v>
      </c>
      <c r="Q71" s="204">
        <f t="shared" si="8"/>
        <v>-375000</v>
      </c>
      <c r="R71" s="203">
        <f t="shared" si="8"/>
        <v>-538461.5384615385</v>
      </c>
      <c r="S71" s="204">
        <f t="shared" si="8"/>
        <v>115384.61538461538</v>
      </c>
      <c r="T71" s="203">
        <f t="shared" si="8"/>
        <v>-413461.5384615385</v>
      </c>
      <c r="U71" s="203">
        <f t="shared" si="8"/>
        <v>259615.38461538465</v>
      </c>
    </row>
    <row r="72" spans="1:21" x14ac:dyDescent="0.2">
      <c r="A72" s="142" t="s">
        <v>141</v>
      </c>
      <c r="B72" s="205">
        <f t="shared" si="6"/>
        <v>-134615.38461538462</v>
      </c>
      <c r="C72" s="206">
        <f t="shared" si="6"/>
        <v>0</v>
      </c>
      <c r="D72" s="205">
        <f t="shared" si="6"/>
        <v>0</v>
      </c>
      <c r="E72" s="206">
        <f t="shared" si="6"/>
        <v>100961.53846153847</v>
      </c>
      <c r="F72" s="205"/>
      <c r="G72" s="206"/>
      <c r="H72" s="205">
        <f t="shared" si="7"/>
        <v>134615.38461538462</v>
      </c>
      <c r="I72" s="205">
        <f t="shared" si="7"/>
        <v>-100961.53846153847</v>
      </c>
      <c r="M72" s="142" t="s">
        <v>141</v>
      </c>
      <c r="N72" s="205"/>
      <c r="O72" s="206"/>
      <c r="P72" s="205">
        <f t="shared" si="8"/>
        <v>-375000</v>
      </c>
      <c r="Q72" s="206">
        <f t="shared" si="8"/>
        <v>2358173.0769230765</v>
      </c>
      <c r="R72" s="205">
        <f t="shared" si="8"/>
        <v>134615.38461538462</v>
      </c>
      <c r="S72" s="206">
        <f t="shared" si="8"/>
        <v>-1538461.5384615385</v>
      </c>
      <c r="T72" s="205">
        <f t="shared" si="8"/>
        <v>240384.61538461535</v>
      </c>
      <c r="U72" s="205">
        <f t="shared" si="8"/>
        <v>-819711.53846153861</v>
      </c>
    </row>
    <row r="73" spans="1:21" x14ac:dyDescent="0.2">
      <c r="A73" s="2"/>
      <c r="B73" s="203"/>
      <c r="C73" s="204"/>
      <c r="D73" s="203"/>
      <c r="E73" s="204"/>
      <c r="F73" s="203"/>
      <c r="G73" s="204"/>
      <c r="H73" s="203"/>
      <c r="I73" s="203"/>
      <c r="M73" s="2"/>
      <c r="N73" s="203"/>
      <c r="O73" s="204"/>
      <c r="P73" s="203">
        <f t="shared" si="8"/>
        <v>-538461.5384615385</v>
      </c>
      <c r="Q73" s="204">
        <f t="shared" si="8"/>
        <v>134615.38461538462</v>
      </c>
      <c r="R73" s="203">
        <f t="shared" si="8"/>
        <v>358974.35897435894</v>
      </c>
      <c r="S73" s="204">
        <f t="shared" si="8"/>
        <v>0</v>
      </c>
      <c r="T73" s="203">
        <f t="shared" si="8"/>
        <v>179487.1794871795</v>
      </c>
      <c r="U73" s="203">
        <f t="shared" si="8"/>
        <v>-134615.38461538462</v>
      </c>
    </row>
    <row r="74" spans="1:21" x14ac:dyDescent="0.2">
      <c r="A74" s="2"/>
      <c r="B74" s="203"/>
      <c r="C74" s="204"/>
      <c r="D74" s="203"/>
      <c r="E74" s="204"/>
      <c r="F74" s="203"/>
      <c r="G74" s="204"/>
      <c r="H74" s="203"/>
      <c r="I74" s="203"/>
      <c r="M74" s="2"/>
      <c r="N74" s="203"/>
      <c r="O74" s="204"/>
      <c r="P74" s="203">
        <f t="shared" si="8"/>
        <v>115384.61538461538</v>
      </c>
      <c r="Q74" s="204">
        <f t="shared" si="8"/>
        <v>-1538461.5384615383</v>
      </c>
      <c r="R74" s="203">
        <f t="shared" si="8"/>
        <v>0</v>
      </c>
      <c r="S74" s="204">
        <f t="shared" si="8"/>
        <v>1025641.0256410256</v>
      </c>
      <c r="T74" s="203">
        <f t="shared" si="8"/>
        <v>-115384.61538461538</v>
      </c>
      <c r="U74" s="203">
        <f t="shared" si="8"/>
        <v>512820.51282051287</v>
      </c>
    </row>
    <row r="75" spans="1:21" x14ac:dyDescent="0.2">
      <c r="A75" s="2"/>
      <c r="B75" s="203">
        <f t="shared" ref="B75:E76" si="9">B64</f>
        <v>-179487.17948717947</v>
      </c>
      <c r="C75" s="204">
        <f t="shared" si="9"/>
        <v>115384.61538461538</v>
      </c>
      <c r="D75" s="203">
        <f t="shared" si="9"/>
        <v>-288461.53846153844</v>
      </c>
      <c r="E75" s="204">
        <f t="shared" si="9"/>
        <v>134615.38461538462</v>
      </c>
      <c r="F75" s="203"/>
      <c r="G75" s="204"/>
      <c r="H75" s="203">
        <f>F64</f>
        <v>467948.71794871788</v>
      </c>
      <c r="I75" s="203">
        <f>G64</f>
        <v>-250000</v>
      </c>
      <c r="M75" s="2"/>
      <c r="N75" s="203"/>
      <c r="O75" s="204"/>
      <c r="P75" s="203">
        <f t="shared" si="8"/>
        <v>-413461.5384615385</v>
      </c>
      <c r="Q75" s="204">
        <f t="shared" si="8"/>
        <v>240384.61538461535</v>
      </c>
      <c r="R75" s="203">
        <f t="shared" si="8"/>
        <v>179487.1794871795</v>
      </c>
      <c r="S75" s="204">
        <f t="shared" si="8"/>
        <v>-115384.61538461538</v>
      </c>
      <c r="T75" s="203">
        <f t="shared" si="8"/>
        <v>233974.358974359</v>
      </c>
      <c r="U75" s="203">
        <f t="shared" si="8"/>
        <v>-125000</v>
      </c>
    </row>
    <row r="76" spans="1:21" x14ac:dyDescent="0.2">
      <c r="A76" s="2"/>
      <c r="B76" s="203">
        <f t="shared" si="9"/>
        <v>134615.38461538462</v>
      </c>
      <c r="C76" s="204">
        <f t="shared" si="9"/>
        <v>-512820.51282051281</v>
      </c>
      <c r="D76" s="203">
        <f t="shared" si="9"/>
        <v>115384.61538461538</v>
      </c>
      <c r="E76" s="204">
        <f t="shared" si="9"/>
        <v>-100961.53846153847</v>
      </c>
      <c r="F76" s="203"/>
      <c r="G76" s="204"/>
      <c r="H76" s="203">
        <f>F65</f>
        <v>-250000</v>
      </c>
      <c r="I76" s="203">
        <f>G65</f>
        <v>613782.05128205125</v>
      </c>
      <c r="M76" s="2"/>
      <c r="N76" s="203"/>
      <c r="O76" s="204"/>
      <c r="P76" s="203">
        <f t="shared" si="8"/>
        <v>259615.38461538465</v>
      </c>
      <c r="Q76" s="204">
        <f t="shared" si="8"/>
        <v>-819711.5384615385</v>
      </c>
      <c r="R76" s="203">
        <f t="shared" si="8"/>
        <v>-134615.38461538462</v>
      </c>
      <c r="S76" s="204">
        <f t="shared" si="8"/>
        <v>512820.51282051287</v>
      </c>
      <c r="T76" s="203">
        <f t="shared" si="8"/>
        <v>-125000</v>
      </c>
      <c r="U76" s="203">
        <f t="shared" si="8"/>
        <v>306891.02564102574</v>
      </c>
    </row>
    <row r="79" spans="1:21" x14ac:dyDescent="0.2">
      <c r="H79" s="2"/>
      <c r="I79" s="149"/>
      <c r="J79" s="149"/>
      <c r="K79" s="149"/>
      <c r="L79" s="149"/>
      <c r="M79" s="149"/>
      <c r="N79" s="149"/>
      <c r="O79" s="149"/>
      <c r="P79" s="149"/>
    </row>
    <row r="80" spans="1:21" x14ac:dyDescent="0.2">
      <c r="H80" s="2"/>
      <c r="I80" s="203">
        <f t="array" ref="I80:P87">N69:U76+B69:I76</f>
        <v>179487.17948717947</v>
      </c>
      <c r="J80" s="204">
        <v>0</v>
      </c>
      <c r="K80" s="203">
        <v>0</v>
      </c>
      <c r="L80" s="204">
        <v>-134615.38461538462</v>
      </c>
      <c r="M80" s="203">
        <v>0</v>
      </c>
      <c r="N80" s="204">
        <v>0</v>
      </c>
      <c r="O80" s="203">
        <v>-179487.17948717947</v>
      </c>
      <c r="P80" s="203">
        <v>134615.38461538462</v>
      </c>
    </row>
    <row r="81" spans="8:24" x14ac:dyDescent="0.2">
      <c r="H81" s="2"/>
      <c r="I81" s="203">
        <v>0</v>
      </c>
      <c r="J81" s="204">
        <v>512820.51282051281</v>
      </c>
      <c r="K81" s="203">
        <v>-115384.61538461538</v>
      </c>
      <c r="L81" s="204">
        <v>0</v>
      </c>
      <c r="M81" s="203">
        <v>0</v>
      </c>
      <c r="N81" s="204">
        <v>0</v>
      </c>
      <c r="O81" s="203">
        <v>115384.61538461538</v>
      </c>
      <c r="P81" s="203">
        <v>-512820.51282051281</v>
      </c>
    </row>
    <row r="82" spans="8:24" x14ac:dyDescent="0.2">
      <c r="H82" s="2"/>
      <c r="I82" s="203">
        <v>0</v>
      </c>
      <c r="J82" s="204">
        <v>-115384.61538461538</v>
      </c>
      <c r="K82" s="203">
        <v>1240384.6153846155</v>
      </c>
      <c r="L82" s="204">
        <v>-375000</v>
      </c>
      <c r="M82" s="203">
        <v>-538461.5384615385</v>
      </c>
      <c r="N82" s="204">
        <v>115384.61538461538</v>
      </c>
      <c r="O82" s="203">
        <v>-701923.07692307699</v>
      </c>
      <c r="P82" s="203">
        <v>375000</v>
      </c>
    </row>
    <row r="83" spans="8:24" x14ac:dyDescent="0.2">
      <c r="H83" s="142" t="s">
        <v>141</v>
      </c>
      <c r="I83" s="205">
        <v>-134615.38461538462</v>
      </c>
      <c r="J83" s="206">
        <v>0</v>
      </c>
      <c r="K83" s="205">
        <v>-375000</v>
      </c>
      <c r="L83" s="206">
        <v>2459134.615384615</v>
      </c>
      <c r="M83" s="205">
        <v>134615.38461538462</v>
      </c>
      <c r="N83" s="206">
        <v>-1538461.5384615385</v>
      </c>
      <c r="O83" s="205">
        <v>375000</v>
      </c>
      <c r="P83" s="205">
        <v>-920673.07692307711</v>
      </c>
    </row>
    <row r="84" spans="8:24" x14ac:dyDescent="0.2">
      <c r="H84" s="2"/>
      <c r="I84" s="203">
        <v>0</v>
      </c>
      <c r="J84" s="204">
        <v>0</v>
      </c>
      <c r="K84" s="203">
        <v>-538461.5384615385</v>
      </c>
      <c r="L84" s="204">
        <v>134615.38461538462</v>
      </c>
      <c r="M84" s="203">
        <v>358974.35897435894</v>
      </c>
      <c r="N84" s="204">
        <v>0</v>
      </c>
      <c r="O84" s="203">
        <v>179487.1794871795</v>
      </c>
      <c r="P84" s="203">
        <v>-134615.38461538462</v>
      </c>
    </row>
    <row r="85" spans="8:24" x14ac:dyDescent="0.2">
      <c r="H85" s="2"/>
      <c r="I85" s="203">
        <v>0</v>
      </c>
      <c r="J85" s="204">
        <v>0</v>
      </c>
      <c r="K85" s="203">
        <v>115384.61538461538</v>
      </c>
      <c r="L85" s="204">
        <v>-1538461.5384615383</v>
      </c>
      <c r="M85" s="203">
        <v>0</v>
      </c>
      <c r="N85" s="204">
        <v>1025641.0256410256</v>
      </c>
      <c r="O85" s="203">
        <v>-115384.61538461538</v>
      </c>
      <c r="P85" s="203">
        <v>512820.51282051287</v>
      </c>
    </row>
    <row r="86" spans="8:24" x14ac:dyDescent="0.2">
      <c r="H86" s="2"/>
      <c r="I86" s="203">
        <v>-179487.17948717947</v>
      </c>
      <c r="J86" s="204">
        <v>115384.61538461538</v>
      </c>
      <c r="K86" s="203">
        <v>-701923.07692307699</v>
      </c>
      <c r="L86" s="204">
        <v>375000</v>
      </c>
      <c r="M86" s="203">
        <v>179487.1794871795</v>
      </c>
      <c r="N86" s="204">
        <v>-115384.61538461538</v>
      </c>
      <c r="O86" s="203">
        <v>701923.07692307688</v>
      </c>
      <c r="P86" s="203">
        <v>-375000</v>
      </c>
    </row>
    <row r="87" spans="8:24" x14ac:dyDescent="0.2">
      <c r="H87" s="2"/>
      <c r="I87" s="203">
        <v>134615.38461538462</v>
      </c>
      <c r="J87" s="204">
        <v>-512820.51282051281</v>
      </c>
      <c r="K87" s="203">
        <v>375000</v>
      </c>
      <c r="L87" s="204">
        <v>-920673.07692307699</v>
      </c>
      <c r="M87" s="203">
        <v>-134615.38461538462</v>
      </c>
      <c r="N87" s="204">
        <v>512820.51282051287</v>
      </c>
      <c r="O87" s="203">
        <v>-375000</v>
      </c>
      <c r="P87" s="203">
        <v>920673.07692307699</v>
      </c>
    </row>
    <row r="90" spans="8:24" x14ac:dyDescent="0.2">
      <c r="H90" s="2"/>
      <c r="I90" s="157">
        <v>1.0000000000000001E+50</v>
      </c>
      <c r="J90" s="200">
        <f t="shared" ref="J90:P90" si="10">J80</f>
        <v>0</v>
      </c>
      <c r="K90" s="199">
        <f t="shared" si="10"/>
        <v>0</v>
      </c>
      <c r="L90" s="200">
        <f t="shared" si="10"/>
        <v>-134615.38461538462</v>
      </c>
      <c r="M90" s="199">
        <f t="shared" si="10"/>
        <v>0</v>
      </c>
      <c r="N90" s="200">
        <f t="shared" si="10"/>
        <v>0</v>
      </c>
      <c r="O90" s="199">
        <f t="shared" si="10"/>
        <v>-179487.17948717947</v>
      </c>
      <c r="P90" s="199">
        <f t="shared" si="10"/>
        <v>134615.38461538462</v>
      </c>
    </row>
    <row r="91" spans="8:24" x14ac:dyDescent="0.2">
      <c r="H91" s="2"/>
      <c r="I91" s="199">
        <f t="shared" ref="I91:I97" si="11">I81</f>
        <v>0</v>
      </c>
      <c r="J91" s="207">
        <v>1.0000000000000001E+50</v>
      </c>
      <c r="K91" s="199">
        <f t="shared" ref="K91:P93" si="12">K81</f>
        <v>-115384.61538461538</v>
      </c>
      <c r="L91" s="200">
        <f t="shared" si="12"/>
        <v>0</v>
      </c>
      <c r="M91" s="199">
        <f t="shared" si="12"/>
        <v>0</v>
      </c>
      <c r="N91" s="200">
        <f t="shared" si="12"/>
        <v>0</v>
      </c>
      <c r="O91" s="199">
        <f t="shared" si="12"/>
        <v>115384.61538461538</v>
      </c>
      <c r="P91" s="199">
        <f t="shared" si="12"/>
        <v>-512820.51282051281</v>
      </c>
    </row>
    <row r="92" spans="8:24" x14ac:dyDescent="0.2">
      <c r="H92" s="2"/>
      <c r="I92" s="199">
        <f t="shared" si="11"/>
        <v>0</v>
      </c>
      <c r="J92" s="200">
        <f t="shared" ref="J92:J97" si="13">J82</f>
        <v>-115384.61538461538</v>
      </c>
      <c r="K92" s="199">
        <f t="shared" si="12"/>
        <v>1240384.6153846155</v>
      </c>
      <c r="L92" s="200">
        <f t="shared" si="12"/>
        <v>-375000</v>
      </c>
      <c r="M92" s="199">
        <f t="shared" si="12"/>
        <v>-538461.5384615385</v>
      </c>
      <c r="N92" s="200">
        <f t="shared" si="12"/>
        <v>115384.61538461538</v>
      </c>
      <c r="O92" s="199">
        <f t="shared" si="12"/>
        <v>-701923.07692307699</v>
      </c>
      <c r="P92" s="199">
        <f t="shared" si="12"/>
        <v>375000</v>
      </c>
      <c r="X92" s="1"/>
    </row>
    <row r="93" spans="8:24" x14ac:dyDescent="0.2">
      <c r="H93" s="142" t="s">
        <v>137</v>
      </c>
      <c r="I93" s="201">
        <f t="shared" si="11"/>
        <v>-134615.38461538462</v>
      </c>
      <c r="J93" s="202">
        <f t="shared" si="13"/>
        <v>0</v>
      </c>
      <c r="K93" s="201">
        <f t="shared" si="12"/>
        <v>-375000</v>
      </c>
      <c r="L93" s="202">
        <f t="shared" si="12"/>
        <v>2459134.615384615</v>
      </c>
      <c r="M93" s="201">
        <f t="shared" si="12"/>
        <v>134615.38461538462</v>
      </c>
      <c r="N93" s="202">
        <f t="shared" si="12"/>
        <v>-1538461.5384615385</v>
      </c>
      <c r="O93" s="201">
        <f t="shared" si="12"/>
        <v>375000</v>
      </c>
      <c r="P93" s="201">
        <f t="shared" si="12"/>
        <v>-920673.07692307711</v>
      </c>
      <c r="X93" s="1"/>
    </row>
    <row r="94" spans="8:24" x14ac:dyDescent="0.2">
      <c r="H94" s="2"/>
      <c r="I94" s="199">
        <f t="shared" si="11"/>
        <v>0</v>
      </c>
      <c r="J94" s="200">
        <f t="shared" si="13"/>
        <v>0</v>
      </c>
      <c r="K94" s="199">
        <f t="shared" ref="K94:L97" si="14">K84</f>
        <v>-538461.5384615385</v>
      </c>
      <c r="L94" s="200">
        <f t="shared" si="14"/>
        <v>134615.38461538462</v>
      </c>
      <c r="M94" s="158">
        <v>1.0000000000000001E+50</v>
      </c>
      <c r="N94" s="200">
        <f>N84</f>
        <v>0</v>
      </c>
      <c r="O94" s="199">
        <f>O84</f>
        <v>179487.1794871795</v>
      </c>
      <c r="P94" s="199">
        <f>P84</f>
        <v>-134615.38461538462</v>
      </c>
      <c r="X94" s="1"/>
    </row>
    <row r="95" spans="8:24" x14ac:dyDescent="0.2">
      <c r="H95" s="2"/>
      <c r="I95" s="199">
        <f t="shared" si="11"/>
        <v>0</v>
      </c>
      <c r="J95" s="200">
        <f t="shared" si="13"/>
        <v>0</v>
      </c>
      <c r="K95" s="199">
        <f t="shared" si="14"/>
        <v>115384.61538461538</v>
      </c>
      <c r="L95" s="200">
        <f t="shared" si="14"/>
        <v>-1538461.5384615383</v>
      </c>
      <c r="M95" s="199">
        <f>M85</f>
        <v>0</v>
      </c>
      <c r="N95" s="207">
        <v>1.0000000000000001E+50</v>
      </c>
      <c r="O95" s="199">
        <f t="shared" ref="O95:P97" si="15">O85</f>
        <v>-115384.61538461538</v>
      </c>
      <c r="P95" s="199">
        <f t="shared" si="15"/>
        <v>512820.51282051287</v>
      </c>
      <c r="X95" s="1"/>
    </row>
    <row r="96" spans="8:24" x14ac:dyDescent="0.2">
      <c r="H96" s="2"/>
      <c r="I96" s="199">
        <f t="shared" si="11"/>
        <v>-179487.17948717947</v>
      </c>
      <c r="J96" s="200">
        <f t="shared" si="13"/>
        <v>115384.61538461538</v>
      </c>
      <c r="K96" s="199">
        <f t="shared" si="14"/>
        <v>-701923.07692307699</v>
      </c>
      <c r="L96" s="200">
        <f t="shared" si="14"/>
        <v>375000</v>
      </c>
      <c r="M96" s="199">
        <f>M86</f>
        <v>179487.1794871795</v>
      </c>
      <c r="N96" s="200">
        <f>N86</f>
        <v>-115384.61538461538</v>
      </c>
      <c r="O96" s="199">
        <f t="shared" si="15"/>
        <v>701923.07692307688</v>
      </c>
      <c r="P96" s="199">
        <f t="shared" si="15"/>
        <v>-375000</v>
      </c>
      <c r="X96" s="1"/>
    </row>
    <row r="97" spans="5:24" x14ac:dyDescent="0.2">
      <c r="H97" s="2"/>
      <c r="I97" s="199">
        <f t="shared" si="11"/>
        <v>134615.38461538462</v>
      </c>
      <c r="J97" s="200">
        <f t="shared" si="13"/>
        <v>-512820.51282051281</v>
      </c>
      <c r="K97" s="199">
        <f t="shared" si="14"/>
        <v>375000</v>
      </c>
      <c r="L97" s="200">
        <f t="shared" si="14"/>
        <v>-920673.07692307699</v>
      </c>
      <c r="M97" s="199">
        <f>M87</f>
        <v>-134615.38461538462</v>
      </c>
      <c r="N97" s="200">
        <f>N87</f>
        <v>512820.51282051287</v>
      </c>
      <c r="O97" s="199">
        <f t="shared" si="15"/>
        <v>-375000</v>
      </c>
      <c r="P97" s="199">
        <f t="shared" si="15"/>
        <v>920673.07692307699</v>
      </c>
      <c r="X97" s="1"/>
    </row>
    <row r="98" spans="5:24" x14ac:dyDescent="0.2">
      <c r="I98" s="156"/>
      <c r="J98" s="156"/>
      <c r="K98" s="156"/>
      <c r="L98" s="156"/>
      <c r="M98" s="156"/>
      <c r="N98" s="156"/>
      <c r="O98" s="156"/>
      <c r="P98" s="156"/>
      <c r="X98" s="1"/>
    </row>
    <row r="99" spans="5:24" x14ac:dyDescent="0.2">
      <c r="X99" s="1"/>
    </row>
    <row r="100" spans="5:24" x14ac:dyDescent="0.2">
      <c r="E100" s="2"/>
      <c r="F100" s="149"/>
      <c r="G100" s="149"/>
      <c r="H100" s="2"/>
      <c r="I100" s="157">
        <f t="array" ref="I100:P107">F101+MINVERSE(I90:P97)</f>
        <v>9.9999999999999989E-51</v>
      </c>
      <c r="J100" s="200">
        <v>-5.3759999999999998E-96</v>
      </c>
      <c r="K100" s="199">
        <v>3.3333333333333332E-51</v>
      </c>
      <c r="L100" s="200">
        <v>-1.3877787807814455E-67</v>
      </c>
      <c r="M100" s="199">
        <v>7.1680000000000014E-96</v>
      </c>
      <c r="N100" s="200">
        <v>5.3759999999999981E-96</v>
      </c>
      <c r="O100" s="199">
        <v>5.6032E-51</v>
      </c>
      <c r="P100" s="199">
        <v>-5.3760000000000022E-52</v>
      </c>
      <c r="X100" s="1"/>
    </row>
    <row r="101" spans="5:24" x14ac:dyDescent="0.2">
      <c r="H101" s="2"/>
      <c r="I101" s="199">
        <v>-5.3759999999999998E-96</v>
      </c>
      <c r="J101" s="208">
        <v>9.9999999999999989E-51</v>
      </c>
      <c r="K101" s="199">
        <v>6.0535703434132814E-67</v>
      </c>
      <c r="L101" s="200">
        <v>3.3333333333333343E-51</v>
      </c>
      <c r="M101" s="199">
        <v>5.3760000000000006E-96</v>
      </c>
      <c r="N101" s="200">
        <v>4.03200000000001E-96</v>
      </c>
      <c r="O101" s="199">
        <v>1.7024000000000011E-51</v>
      </c>
      <c r="P101" s="199">
        <v>9.5968000000000001E-51</v>
      </c>
      <c r="X101" s="1"/>
    </row>
    <row r="102" spans="5:24" x14ac:dyDescent="0.2">
      <c r="H102" s="2"/>
      <c r="I102" s="199">
        <v>3.3333333333333332E-51</v>
      </c>
      <c r="J102" s="200">
        <v>0</v>
      </c>
      <c r="K102" s="199">
        <v>1.8571428571428575E-6</v>
      </c>
      <c r="L102" s="200">
        <v>-4.4753176186440413E-23</v>
      </c>
      <c r="M102" s="199">
        <v>6.6666666666666675E-51</v>
      </c>
      <c r="N102" s="200">
        <v>-4.2330976018008925E-67</v>
      </c>
      <c r="O102" s="199">
        <v>1.8571428571428575E-6</v>
      </c>
      <c r="P102" s="199">
        <v>8.9506352372880825E-23</v>
      </c>
      <c r="X102" s="1"/>
    </row>
    <row r="103" spans="5:24" ht="14.25" x14ac:dyDescent="0.2">
      <c r="H103" s="142" t="s">
        <v>140</v>
      </c>
      <c r="I103" s="201">
        <v>0</v>
      </c>
      <c r="J103" s="202">
        <v>3.3333333333333349E-51</v>
      </c>
      <c r="K103" s="201">
        <v>3.0549955401091219E-23</v>
      </c>
      <c r="L103" s="202">
        <v>6.5000000000000024E-7</v>
      </c>
      <c r="M103" s="201">
        <v>3.3160940304800925E-68</v>
      </c>
      <c r="N103" s="202">
        <v>6.6666666666666675E-51</v>
      </c>
      <c r="O103" s="201">
        <v>9.4657751075974381E-23</v>
      </c>
      <c r="P103" s="201">
        <v>6.5000000000000034E-7</v>
      </c>
      <c r="X103" s="1"/>
    </row>
    <row r="104" spans="5:24" x14ac:dyDescent="0.2">
      <c r="H104" s="163"/>
      <c r="I104" s="199">
        <v>7.1679999999999997E-96</v>
      </c>
      <c r="J104" s="200">
        <v>5.3759999999999998E-96</v>
      </c>
      <c r="K104" s="199">
        <v>6.6666666666666663E-51</v>
      </c>
      <c r="L104" s="200">
        <v>-1.7347234759768069E-68</v>
      </c>
      <c r="M104" s="157">
        <v>9.9999999999999989E-51</v>
      </c>
      <c r="N104" s="200">
        <v>-5.3760000000000006E-96</v>
      </c>
      <c r="O104" s="199">
        <v>4.3968000000000007E-51</v>
      </c>
      <c r="P104" s="199">
        <v>5.376000000000003E-52</v>
      </c>
      <c r="X104" s="1"/>
    </row>
    <row r="105" spans="5:24" x14ac:dyDescent="0.2">
      <c r="H105" s="2"/>
      <c r="I105" s="199">
        <v>5.375999999999999E-96</v>
      </c>
      <c r="J105" s="200">
        <v>4.03200000000001E-96</v>
      </c>
      <c r="K105" s="199">
        <v>-4.6567238360070904E-67</v>
      </c>
      <c r="L105" s="200">
        <v>6.6666666666666663E-51</v>
      </c>
      <c r="M105" s="199">
        <v>-5.3759999999999998E-96</v>
      </c>
      <c r="N105" s="208">
        <v>9.9999999999999989E-51</v>
      </c>
      <c r="O105" s="199">
        <v>-1.7024E-51</v>
      </c>
      <c r="P105" s="199">
        <v>4.0320000000000208E-52</v>
      </c>
      <c r="X105" s="1"/>
    </row>
    <row r="106" spans="5:24" x14ac:dyDescent="0.2">
      <c r="H106" s="2"/>
      <c r="I106" s="199">
        <v>5.6032E-51</v>
      </c>
      <c r="J106" s="200">
        <v>1.7023999999999994E-51</v>
      </c>
      <c r="K106" s="199">
        <v>1.8571428571428579E-6</v>
      </c>
      <c r="L106" s="200">
        <v>0</v>
      </c>
      <c r="M106" s="199">
        <v>4.3968000000000013E-51</v>
      </c>
      <c r="N106" s="200">
        <v>-1.7024000000000003E-51</v>
      </c>
      <c r="O106" s="199">
        <v>3.6780342857142863E-6</v>
      </c>
      <c r="P106" s="199">
        <v>7.4166857142857141E-7</v>
      </c>
      <c r="X106" s="1"/>
    </row>
    <row r="107" spans="5:24" x14ac:dyDescent="0.2">
      <c r="H107" s="2"/>
      <c r="I107" s="199">
        <v>-5.376E-52</v>
      </c>
      <c r="J107" s="200">
        <v>9.5968000000000001E-51</v>
      </c>
      <c r="K107" s="199">
        <v>2.2629136659751179E-22</v>
      </c>
      <c r="L107" s="200">
        <v>6.5000000000000034E-7</v>
      </c>
      <c r="M107" s="199">
        <v>5.3760000000000052E-52</v>
      </c>
      <c r="N107" s="200">
        <v>4.0320000000000208E-52</v>
      </c>
      <c r="O107" s="199">
        <v>7.4166857142857162E-7</v>
      </c>
      <c r="P107" s="199">
        <v>2.0382514285714288E-6</v>
      </c>
      <c r="X107" s="1"/>
    </row>
    <row r="108" spans="5:24" x14ac:dyDescent="0.2">
      <c r="X108" s="1"/>
    </row>
    <row r="109" spans="5:24" x14ac:dyDescent="0.2">
      <c r="P109" s="1"/>
      <c r="Q109" s="1"/>
      <c r="R109" s="1"/>
      <c r="S109" s="1"/>
      <c r="T109" s="1"/>
      <c r="U109" s="1"/>
      <c r="V109" s="1"/>
      <c r="W109" s="1"/>
      <c r="X109" s="1"/>
    </row>
    <row r="110" spans="5:24" x14ac:dyDescent="0.2">
      <c r="P110" s="1"/>
      <c r="Q110" s="1"/>
      <c r="R110" s="1"/>
      <c r="S110" s="1"/>
      <c r="T110" s="1"/>
      <c r="U110" s="1"/>
      <c r="V110" s="1"/>
      <c r="W110" s="1"/>
      <c r="X110" s="1"/>
    </row>
    <row r="111" spans="5:24" x14ac:dyDescent="0.2">
      <c r="P111" s="1"/>
      <c r="Q111" s="1"/>
      <c r="R111" s="1"/>
      <c r="S111" s="1"/>
      <c r="T111" s="1"/>
      <c r="U111" s="1"/>
      <c r="V111" s="1"/>
      <c r="W111" s="1"/>
      <c r="X111" s="1"/>
    </row>
    <row r="112" spans="5:24" x14ac:dyDescent="0.2">
      <c r="P112" s="1"/>
      <c r="Q112" s="1"/>
      <c r="R112" s="1"/>
      <c r="S112" s="1"/>
      <c r="T112" s="1"/>
      <c r="U112" s="1"/>
      <c r="V112" s="1"/>
      <c r="W112" s="1"/>
      <c r="X112" s="1"/>
    </row>
    <row r="113" spans="16:24" x14ac:dyDescent="0.2">
      <c r="P113" s="1"/>
      <c r="Q113" s="1"/>
      <c r="R113" s="1"/>
      <c r="S113" s="1"/>
      <c r="T113" s="1"/>
      <c r="U113" s="1"/>
      <c r="V113" s="1"/>
      <c r="W113" s="1"/>
      <c r="X113" s="1"/>
    </row>
  </sheetData>
  <mergeCells count="8">
    <mergeCell ref="A27:J27"/>
    <mergeCell ref="M27:V27"/>
    <mergeCell ref="A9:K9"/>
    <mergeCell ref="M9:W9"/>
    <mergeCell ref="I16:K16"/>
    <mergeCell ref="U16:W16"/>
    <mergeCell ref="A22:H22"/>
    <mergeCell ref="M22:T22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P87"/>
  <sheetViews>
    <sheetView workbookViewId="0">
      <selection activeCell="R44" sqref="R44"/>
    </sheetView>
  </sheetViews>
  <sheetFormatPr defaultRowHeight="12.75" x14ac:dyDescent="0.2"/>
  <cols>
    <col min="1" max="1" width="10.140625" style="36" customWidth="1"/>
    <col min="2" max="2" width="10.5703125" style="36" customWidth="1"/>
    <col min="3" max="3" width="12.28515625" style="36" bestFit="1" customWidth="1"/>
    <col min="4" max="4" width="10.42578125" style="36" customWidth="1"/>
    <col min="5" max="5" width="10.28515625" style="36" customWidth="1"/>
    <col min="6" max="7" width="11" style="36" customWidth="1"/>
    <col min="8" max="8" width="10.28515625" style="36" customWidth="1"/>
    <col min="9" max="9" width="10.7109375" style="36" customWidth="1"/>
    <col min="10" max="10" width="10.42578125" style="36" customWidth="1"/>
    <col min="11" max="11" width="13.28515625" style="36" bestFit="1" customWidth="1"/>
    <col min="12" max="12" width="9.7109375" style="36" customWidth="1"/>
    <col min="13" max="13" width="10" style="36" bestFit="1" customWidth="1"/>
    <col min="14" max="14" width="8.42578125" style="36" customWidth="1"/>
    <col min="15" max="15" width="5.7109375" style="91" customWidth="1"/>
    <col min="16" max="16" width="10.42578125" style="36" customWidth="1"/>
    <col min="17" max="16384" width="9.140625" style="36"/>
  </cols>
  <sheetData>
    <row r="1" spans="1:16" x14ac:dyDescent="0.2">
      <c r="A1" s="216" t="s">
        <v>33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</row>
    <row r="2" spans="1:16" x14ac:dyDescent="0.2">
      <c r="A2" s="86" t="s">
        <v>31</v>
      </c>
      <c r="B2" s="217" t="str">
        <f>'2 elems'!B2:L2</f>
        <v>André Duarte Ferreira</v>
      </c>
      <c r="C2" s="217"/>
      <c r="D2" s="217"/>
      <c r="E2" s="217"/>
      <c r="F2" s="217"/>
      <c r="G2" s="217"/>
      <c r="H2" s="217"/>
      <c r="I2" s="217"/>
      <c r="J2" s="218"/>
      <c r="K2" s="218"/>
      <c r="L2" s="218"/>
      <c r="M2" s="86" t="s">
        <v>32</v>
      </c>
      <c r="N2" s="217">
        <v>200500445</v>
      </c>
      <c r="O2" s="217"/>
      <c r="P2" s="217"/>
    </row>
    <row r="14" spans="1:16" x14ac:dyDescent="0.2">
      <c r="O14" s="36"/>
    </row>
    <row r="15" spans="1:16" x14ac:dyDescent="0.2">
      <c r="O15" s="36"/>
    </row>
    <row r="16" spans="1:16" ht="13.5" thickBot="1" x14ac:dyDescent="0.25">
      <c r="O16" s="36"/>
    </row>
    <row r="17" spans="1:15" x14ac:dyDescent="0.2">
      <c r="A17" s="89" t="s">
        <v>4</v>
      </c>
      <c r="B17" s="90">
        <f>10</f>
        <v>10</v>
      </c>
      <c r="C17" s="219" t="s">
        <v>20</v>
      </c>
      <c r="D17" s="220"/>
      <c r="E17" s="220"/>
      <c r="F17" s="221"/>
      <c r="G17" s="219" t="s">
        <v>19</v>
      </c>
      <c r="H17" s="220"/>
      <c r="I17" s="220"/>
      <c r="J17" s="221"/>
      <c r="O17" s="36"/>
    </row>
    <row r="18" spans="1:15" x14ac:dyDescent="0.2">
      <c r="A18" s="92" t="s">
        <v>98</v>
      </c>
      <c r="B18" s="93">
        <f>70000</f>
        <v>70000</v>
      </c>
      <c r="C18" s="94"/>
      <c r="D18" s="95">
        <f>1</f>
        <v>1</v>
      </c>
      <c r="E18" s="95">
        <f>2</f>
        <v>2</v>
      </c>
      <c r="F18" s="96">
        <v>6</v>
      </c>
      <c r="G18" s="94"/>
      <c r="H18" s="95">
        <f>2</f>
        <v>2</v>
      </c>
      <c r="I18" s="95">
        <f>3</f>
        <v>3</v>
      </c>
      <c r="J18" s="96">
        <v>6</v>
      </c>
      <c r="O18" s="36"/>
    </row>
    <row r="19" spans="1:15" x14ac:dyDescent="0.2">
      <c r="A19" s="92" t="s">
        <v>99</v>
      </c>
      <c r="B19" s="90">
        <v>0.3</v>
      </c>
      <c r="C19" s="97" t="s">
        <v>100</v>
      </c>
      <c r="D19" s="98">
        <v>0</v>
      </c>
      <c r="E19" s="99">
        <f>E20/TAN(ATAN(E24/E23))</f>
        <v>666.66666666666663</v>
      </c>
      <c r="F19" s="100">
        <f>0</f>
        <v>0</v>
      </c>
      <c r="G19" s="97" t="s">
        <v>100</v>
      </c>
      <c r="H19" s="98">
        <f>E19</f>
        <v>666.66666666666663</v>
      </c>
      <c r="I19" s="99">
        <f>F20/TAN(ATAN(E24/E23))</f>
        <v>1333.3333333333333</v>
      </c>
      <c r="J19" s="100">
        <f>0</f>
        <v>0</v>
      </c>
      <c r="O19" s="36"/>
    </row>
    <row r="20" spans="1:15" ht="13.5" thickBot="1" x14ac:dyDescent="0.25">
      <c r="A20" s="101"/>
      <c r="B20" s="87"/>
      <c r="C20" s="102" t="s">
        <v>101</v>
      </c>
      <c r="D20" s="103">
        <v>0</v>
      </c>
      <c r="E20" s="104">
        <f>500</f>
        <v>500</v>
      </c>
      <c r="F20" s="105">
        <f>1000</f>
        <v>1000</v>
      </c>
      <c r="G20" s="102" t="s">
        <v>101</v>
      </c>
      <c r="H20" s="103">
        <f>E20</f>
        <v>500</v>
      </c>
      <c r="I20" s="104">
        <f>1000</f>
        <v>1000</v>
      </c>
      <c r="J20" s="105">
        <f>1000</f>
        <v>1000</v>
      </c>
      <c r="O20" s="36"/>
    </row>
    <row r="21" spans="1:15" x14ac:dyDescent="0.2">
      <c r="C21" s="219" t="s">
        <v>34</v>
      </c>
      <c r="D21" s="220"/>
      <c r="E21" s="220"/>
      <c r="F21" s="221"/>
      <c r="G21" s="219" t="s">
        <v>35</v>
      </c>
      <c r="H21" s="220"/>
      <c r="I21" s="220"/>
      <c r="J21" s="221"/>
      <c r="O21" s="36"/>
    </row>
    <row r="22" spans="1:15" x14ac:dyDescent="0.2">
      <c r="C22" s="94"/>
      <c r="D22" s="95">
        <v>3</v>
      </c>
      <c r="E22" s="95">
        <v>4</v>
      </c>
      <c r="F22" s="96">
        <v>5</v>
      </c>
      <c r="G22" s="94"/>
      <c r="H22" s="95">
        <v>5</v>
      </c>
      <c r="I22" s="95">
        <v>6</v>
      </c>
      <c r="J22" s="96">
        <v>3</v>
      </c>
      <c r="O22" s="36"/>
    </row>
    <row r="23" spans="1:15" x14ac:dyDescent="0.2">
      <c r="C23" s="97" t="s">
        <v>100</v>
      </c>
      <c r="D23" s="98">
        <f>I19</f>
        <v>1333.3333333333333</v>
      </c>
      <c r="E23" s="99">
        <f>2000</f>
        <v>2000</v>
      </c>
      <c r="F23" s="100">
        <f>D23</f>
        <v>1333.3333333333333</v>
      </c>
      <c r="G23" s="97" t="s">
        <v>100</v>
      </c>
      <c r="H23" s="98">
        <f>F23</f>
        <v>1333.3333333333333</v>
      </c>
      <c r="I23" s="99">
        <f>J19</f>
        <v>0</v>
      </c>
      <c r="J23" s="100">
        <f>D23</f>
        <v>1333.3333333333333</v>
      </c>
      <c r="O23" s="36"/>
    </row>
    <row r="24" spans="1:15" ht="13.5" thickBot="1" x14ac:dyDescent="0.25">
      <c r="C24" s="102" t="s">
        <v>101</v>
      </c>
      <c r="D24" s="103">
        <f>I20</f>
        <v>1000</v>
      </c>
      <c r="E24" s="104">
        <f>1500</f>
        <v>1500</v>
      </c>
      <c r="F24" s="105">
        <f>I19*TAN(ATAN(500/E23))+D24</f>
        <v>1333.3333333333333</v>
      </c>
      <c r="G24" s="102" t="s">
        <v>101</v>
      </c>
      <c r="H24" s="103">
        <f>F24</f>
        <v>1333.3333333333333</v>
      </c>
      <c r="I24" s="104">
        <f>J20</f>
        <v>1000</v>
      </c>
      <c r="J24" s="105">
        <f>D24</f>
        <v>1000</v>
      </c>
      <c r="O24" s="36"/>
    </row>
    <row r="25" spans="1:15" x14ac:dyDescent="0.2">
      <c r="O25" s="36"/>
    </row>
    <row r="26" spans="1:15" x14ac:dyDescent="0.2">
      <c r="O26" s="36"/>
    </row>
    <row r="27" spans="1:15" x14ac:dyDescent="0.2">
      <c r="A27" s="13"/>
      <c r="B27" s="121">
        <v>11</v>
      </c>
      <c r="C27" s="121">
        <v>12</v>
      </c>
      <c r="D27" s="121">
        <f>B27+10</f>
        <v>21</v>
      </c>
      <c r="E27" s="121">
        <f t="shared" ref="E27:L27" si="0">C27+10</f>
        <v>22</v>
      </c>
      <c r="F27" s="121">
        <f t="shared" si="0"/>
        <v>31</v>
      </c>
      <c r="G27" s="121">
        <f t="shared" si="0"/>
        <v>32</v>
      </c>
      <c r="H27" s="121">
        <f t="shared" si="0"/>
        <v>41</v>
      </c>
      <c r="I27" s="121">
        <f t="shared" si="0"/>
        <v>42</v>
      </c>
      <c r="J27" s="121">
        <f t="shared" si="0"/>
        <v>51</v>
      </c>
      <c r="K27" s="121">
        <f t="shared" si="0"/>
        <v>52</v>
      </c>
      <c r="L27" s="121">
        <f t="shared" si="0"/>
        <v>61</v>
      </c>
      <c r="M27" s="121">
        <f>K27+10</f>
        <v>62</v>
      </c>
      <c r="O27" s="36"/>
    </row>
    <row r="28" spans="1:15" x14ac:dyDescent="0.2">
      <c r="A28" s="13"/>
      <c r="B28" s="193">
        <f>Resol3!P92</f>
        <v>233974.35897435894</v>
      </c>
      <c r="C28" s="194">
        <f>Resol3!Q92</f>
        <v>125000</v>
      </c>
      <c r="D28" s="193">
        <f>Resol3!R92</f>
        <v>-288461.53846153844</v>
      </c>
      <c r="E28" s="194">
        <f>Resol3!S92</f>
        <v>-134615.38461538462</v>
      </c>
      <c r="F28" s="193">
        <f>Resol3!T92</f>
        <v>0</v>
      </c>
      <c r="G28" s="194">
        <f>Resol3!U92</f>
        <v>0</v>
      </c>
      <c r="H28" s="193">
        <f>Resol3!V92</f>
        <v>0</v>
      </c>
      <c r="I28" s="194">
        <f>Resol3!W92</f>
        <v>0</v>
      </c>
      <c r="J28" s="193">
        <f>Resol3!X92</f>
        <v>0</v>
      </c>
      <c r="K28" s="194">
        <f>Resol3!Y92</f>
        <v>0</v>
      </c>
      <c r="L28" s="193">
        <f>Resol3!Z92</f>
        <v>54487.17948717947</v>
      </c>
      <c r="M28" s="193">
        <f>Resol3!AA92</f>
        <v>9615.3846153846152</v>
      </c>
      <c r="N28" s="87">
        <f t="array" ref="N28:N39">TRANSPOSE(B27:M27)</f>
        <v>11</v>
      </c>
      <c r="O28" s="36"/>
    </row>
    <row r="29" spans="1:15" x14ac:dyDescent="0.2">
      <c r="A29" s="13"/>
      <c r="B29" s="193">
        <f>Resol3!P93</f>
        <v>125000</v>
      </c>
      <c r="C29" s="194">
        <f>Resol3!Q93</f>
        <v>306891.02564102563</v>
      </c>
      <c r="D29" s="193">
        <f>Resol3!R93</f>
        <v>-115384.61538461538</v>
      </c>
      <c r="E29" s="194">
        <f>Resol3!S93</f>
        <v>-100961.53846153847</v>
      </c>
      <c r="F29" s="193">
        <f>Resol3!T93</f>
        <v>0</v>
      </c>
      <c r="G29" s="194">
        <f>Resol3!U93</f>
        <v>0</v>
      </c>
      <c r="H29" s="193">
        <f>Resol3!V93</f>
        <v>0</v>
      </c>
      <c r="I29" s="194">
        <f>Resol3!W93</f>
        <v>0</v>
      </c>
      <c r="J29" s="193">
        <f>Resol3!X93</f>
        <v>0</v>
      </c>
      <c r="K29" s="194">
        <f>Resol3!Y93</f>
        <v>0</v>
      </c>
      <c r="L29" s="193">
        <f>Resol3!Z93</f>
        <v>-9615.3846153846152</v>
      </c>
      <c r="M29" s="193">
        <f>Resol3!AA93</f>
        <v>-205929.48717948716</v>
      </c>
      <c r="N29" s="87">
        <v>12</v>
      </c>
      <c r="O29" s="36"/>
    </row>
    <row r="30" spans="1:15" x14ac:dyDescent="0.2">
      <c r="A30" s="13"/>
      <c r="B30" s="193">
        <f>Resol3!P94</f>
        <v>-288461.53846153844</v>
      </c>
      <c r="C30" s="194">
        <f>Resol3!Q94</f>
        <v>-115384.61538461538</v>
      </c>
      <c r="D30" s="193">
        <f>Resol3!R94</f>
        <v>935897.43589743576</v>
      </c>
      <c r="E30" s="194">
        <f>Resol3!S94</f>
        <v>0</v>
      </c>
      <c r="F30" s="193">
        <f>Resol3!T94</f>
        <v>-179487.17948717947</v>
      </c>
      <c r="G30" s="194">
        <f>Resol3!U94</f>
        <v>-134615.38461538462</v>
      </c>
      <c r="H30" s="193">
        <f>Resol3!V94</f>
        <v>0</v>
      </c>
      <c r="I30" s="194">
        <f>Resol3!W94</f>
        <v>0</v>
      </c>
      <c r="J30" s="193">
        <f>Resol3!X94</f>
        <v>0</v>
      </c>
      <c r="K30" s="194">
        <f>Resol3!Y94</f>
        <v>0</v>
      </c>
      <c r="L30" s="193">
        <f>Resol3!Z94</f>
        <v>-467948.71794871788</v>
      </c>
      <c r="M30" s="193">
        <f>Resol3!AA94</f>
        <v>250000</v>
      </c>
      <c r="N30" s="87">
        <v>21</v>
      </c>
      <c r="O30" s="36"/>
    </row>
    <row r="31" spans="1:15" ht="15.75" x14ac:dyDescent="0.25">
      <c r="A31" s="141" t="s">
        <v>114</v>
      </c>
      <c r="B31" s="193">
        <f>Resol3!P95</f>
        <v>-134615.38461538462</v>
      </c>
      <c r="C31" s="194">
        <f>Resol3!Q95</f>
        <v>-100961.53846153847</v>
      </c>
      <c r="D31" s="193">
        <f>Resol3!R95</f>
        <v>0</v>
      </c>
      <c r="E31" s="194">
        <f>Resol3!S95</f>
        <v>1227564.1025641025</v>
      </c>
      <c r="F31" s="193">
        <f>Resol3!T95</f>
        <v>-115384.61538461538</v>
      </c>
      <c r="G31" s="194">
        <f>Resol3!U95</f>
        <v>-512820.51282051281</v>
      </c>
      <c r="H31" s="193">
        <f>Resol3!V95</f>
        <v>0</v>
      </c>
      <c r="I31" s="194">
        <f>Resol3!W95</f>
        <v>0</v>
      </c>
      <c r="J31" s="193">
        <f>Resol3!X95</f>
        <v>0</v>
      </c>
      <c r="K31" s="194">
        <f>Resol3!Y95</f>
        <v>0</v>
      </c>
      <c r="L31" s="193">
        <f>Resol3!Z95</f>
        <v>250000</v>
      </c>
      <c r="M31" s="193">
        <f>Resol3!AA95</f>
        <v>-613782.05128205125</v>
      </c>
      <c r="N31" s="87">
        <v>22</v>
      </c>
      <c r="O31" s="36"/>
    </row>
    <row r="32" spans="1:15" x14ac:dyDescent="0.2">
      <c r="A32" s="13"/>
      <c r="B32" s="193">
        <f>Resol3!P96</f>
        <v>0</v>
      </c>
      <c r="C32" s="194">
        <f>Resol3!Q96</f>
        <v>0</v>
      </c>
      <c r="D32" s="193">
        <f>Resol3!R96</f>
        <v>-179487.17948717947</v>
      </c>
      <c r="E32" s="194">
        <f>Resol3!S96</f>
        <v>-115384.61538461538</v>
      </c>
      <c r="F32" s="193">
        <f>Resol3!T96</f>
        <v>1185897.4358974358</v>
      </c>
      <c r="G32" s="194">
        <f>Resol3!U96</f>
        <v>-250000</v>
      </c>
      <c r="H32" s="193">
        <f>Resol3!V96</f>
        <v>96153.846153846156</v>
      </c>
      <c r="I32" s="194">
        <f>Resol3!W96</f>
        <v>-134615.3846153846</v>
      </c>
      <c r="J32" s="193">
        <f>Resol3!X96</f>
        <v>-951923.07692307699</v>
      </c>
      <c r="K32" s="194">
        <f>Resol3!Y96</f>
        <v>375000</v>
      </c>
      <c r="L32" s="193">
        <f>Resol3!Z96</f>
        <v>-150641.0256410256</v>
      </c>
      <c r="M32" s="193">
        <f>Resol3!AA96</f>
        <v>124999.99999999999</v>
      </c>
      <c r="N32" s="87">
        <v>31</v>
      </c>
      <c r="O32" s="36"/>
    </row>
    <row r="33" spans="1:15" x14ac:dyDescent="0.2">
      <c r="A33" s="13"/>
      <c r="B33" s="195">
        <f>Resol3!P97</f>
        <v>0</v>
      </c>
      <c r="C33" s="196">
        <f>Resol3!Q97</f>
        <v>0</v>
      </c>
      <c r="D33" s="195">
        <f>Resol3!R97</f>
        <v>-134615.38461538462</v>
      </c>
      <c r="E33" s="196">
        <f>Resol3!S97</f>
        <v>-512820.51282051281</v>
      </c>
      <c r="F33" s="195">
        <f>Resol3!T97</f>
        <v>-250000</v>
      </c>
      <c r="G33" s="196">
        <f>Resol3!U97</f>
        <v>2665064.1025641025</v>
      </c>
      <c r="H33" s="195">
        <f>Resol3!V97</f>
        <v>-115384.61538461538</v>
      </c>
      <c r="I33" s="196">
        <f>Resol3!W97</f>
        <v>33653.846153846156</v>
      </c>
      <c r="J33" s="195">
        <f>Resol3!X97</f>
        <v>375000</v>
      </c>
      <c r="K33" s="196">
        <f>Resol3!Y97</f>
        <v>-2358173.076923077</v>
      </c>
      <c r="L33" s="195">
        <f>Resol3!Z97</f>
        <v>124999.99999999999</v>
      </c>
      <c r="M33" s="195">
        <f>Resol3!AA97</f>
        <v>172275.641025641</v>
      </c>
      <c r="N33" s="87">
        <v>32</v>
      </c>
      <c r="O33" s="36"/>
    </row>
    <row r="34" spans="1:15" x14ac:dyDescent="0.2">
      <c r="A34" s="13"/>
      <c r="B34" s="193">
        <f>Resol3!P98</f>
        <v>0</v>
      </c>
      <c r="C34" s="194">
        <f>Resol3!Q98</f>
        <v>0</v>
      </c>
      <c r="D34" s="193">
        <f>Resol3!R98</f>
        <v>0</v>
      </c>
      <c r="E34" s="194">
        <f>Resol3!S98</f>
        <v>0</v>
      </c>
      <c r="F34" s="193">
        <f>Resol3!T98</f>
        <v>96153.846153846156</v>
      </c>
      <c r="G34" s="194">
        <f>Resol3!U98</f>
        <v>-115384.61538461536</v>
      </c>
      <c r="H34" s="193">
        <f>Resol3!V98</f>
        <v>192307.69230769225</v>
      </c>
      <c r="I34" s="194">
        <f>Resol3!W98</f>
        <v>0</v>
      </c>
      <c r="J34" s="193">
        <f>Resol3!X98</f>
        <v>-288461.53846153844</v>
      </c>
      <c r="K34" s="194">
        <f>Resol3!Y98</f>
        <v>115384.61538461536</v>
      </c>
      <c r="L34" s="193">
        <f>Resol3!Z98</f>
        <v>0</v>
      </c>
      <c r="M34" s="193">
        <f>Resol3!AA98</f>
        <v>0</v>
      </c>
      <c r="N34" s="87">
        <v>41</v>
      </c>
      <c r="O34" s="36"/>
    </row>
    <row r="35" spans="1:15" x14ac:dyDescent="0.2">
      <c r="A35" s="13"/>
      <c r="B35" s="193">
        <f>Resol3!P99</f>
        <v>0</v>
      </c>
      <c r="C35" s="194">
        <f>Resol3!Q99</f>
        <v>0</v>
      </c>
      <c r="D35" s="193">
        <f>Resol3!R99</f>
        <v>0</v>
      </c>
      <c r="E35" s="194">
        <f>Resol3!S99</f>
        <v>0</v>
      </c>
      <c r="F35" s="193">
        <f>Resol3!T99</f>
        <v>-134615.3846153846</v>
      </c>
      <c r="G35" s="194">
        <f>Resol3!U99</f>
        <v>33653.846153846156</v>
      </c>
      <c r="H35" s="193">
        <f>Resol3!V99</f>
        <v>0</v>
      </c>
      <c r="I35" s="194">
        <f>Resol3!W99</f>
        <v>67307.692307692283</v>
      </c>
      <c r="J35" s="193">
        <f>Resol3!X99</f>
        <v>134615.3846153846</v>
      </c>
      <c r="K35" s="194">
        <f>Resol3!Y99</f>
        <v>-100961.53846153845</v>
      </c>
      <c r="L35" s="193">
        <f>Resol3!Z99</f>
        <v>0</v>
      </c>
      <c r="M35" s="193">
        <f>Resol3!AA99</f>
        <v>0</v>
      </c>
      <c r="N35" s="87">
        <v>42</v>
      </c>
      <c r="O35" s="36"/>
    </row>
    <row r="36" spans="1:15" x14ac:dyDescent="0.2">
      <c r="A36" s="13"/>
      <c r="B36" s="193">
        <f>Resol3!P100</f>
        <v>0</v>
      </c>
      <c r="C36" s="194">
        <f>Resol3!Q100</f>
        <v>0</v>
      </c>
      <c r="D36" s="193">
        <f>Resol3!R100</f>
        <v>0</v>
      </c>
      <c r="E36" s="194">
        <f>Resol3!S100</f>
        <v>0</v>
      </c>
      <c r="F36" s="193">
        <f>Resol3!T100</f>
        <v>-951923.07692307699</v>
      </c>
      <c r="G36" s="194">
        <f>Resol3!U100</f>
        <v>375000</v>
      </c>
      <c r="H36" s="193">
        <f>Resol3!V100</f>
        <v>-288461.53846153844</v>
      </c>
      <c r="I36" s="194">
        <f>Resol3!W100</f>
        <v>134615.3846153846</v>
      </c>
      <c r="J36" s="193">
        <f>Resol3!X100</f>
        <v>1240384.6153846155</v>
      </c>
      <c r="K36" s="194">
        <f>Resol3!Y100</f>
        <v>-375000</v>
      </c>
      <c r="L36" s="193">
        <f>Resol3!Z100</f>
        <v>0</v>
      </c>
      <c r="M36" s="193">
        <f>Resol3!AA100</f>
        <v>-134615.3846153846</v>
      </c>
      <c r="N36" s="87">
        <v>51</v>
      </c>
      <c r="O36" s="36"/>
    </row>
    <row r="37" spans="1:15" x14ac:dyDescent="0.2">
      <c r="A37" s="13"/>
      <c r="B37" s="193">
        <f>Resol3!P101</f>
        <v>0</v>
      </c>
      <c r="C37" s="194">
        <f>Resol3!Q101</f>
        <v>0</v>
      </c>
      <c r="D37" s="193">
        <f>Resol3!R101</f>
        <v>0</v>
      </c>
      <c r="E37" s="194">
        <f>Resol3!S101</f>
        <v>0</v>
      </c>
      <c r="F37" s="193">
        <f>Resol3!T101</f>
        <v>375000</v>
      </c>
      <c r="G37" s="194">
        <f>Resol3!U101</f>
        <v>-2358173.076923077</v>
      </c>
      <c r="H37" s="193">
        <f>Resol3!V101</f>
        <v>115384.61538461538</v>
      </c>
      <c r="I37" s="194">
        <f>Resol3!W101</f>
        <v>-100961.53846153845</v>
      </c>
      <c r="J37" s="193">
        <f>Resol3!X101</f>
        <v>-375000.00000000006</v>
      </c>
      <c r="K37" s="194">
        <f>Resol3!Y101</f>
        <v>2459134.6153846155</v>
      </c>
      <c r="L37" s="193">
        <f>Resol3!Z101</f>
        <v>-115384.61538461538</v>
      </c>
      <c r="M37" s="193">
        <f>Resol3!AA101</f>
        <v>0</v>
      </c>
      <c r="N37" s="87">
        <v>52</v>
      </c>
      <c r="O37" s="36"/>
    </row>
    <row r="38" spans="1:15" x14ac:dyDescent="0.2">
      <c r="A38" s="13"/>
      <c r="B38" s="193">
        <f>Resol3!P102</f>
        <v>54487.17948717947</v>
      </c>
      <c r="C38" s="194">
        <f>Resol3!Q102</f>
        <v>-9615.3846153846152</v>
      </c>
      <c r="D38" s="193">
        <f>Resol3!R102</f>
        <v>-467948.71794871788</v>
      </c>
      <c r="E38" s="194">
        <f>Resol3!S102</f>
        <v>250000</v>
      </c>
      <c r="F38" s="193">
        <f>Resol3!T102</f>
        <v>-150641.0256410256</v>
      </c>
      <c r="G38" s="194">
        <f>Resol3!U102</f>
        <v>124999.99999999997</v>
      </c>
      <c r="H38" s="193">
        <f>Resol3!V102</f>
        <v>0</v>
      </c>
      <c r="I38" s="194">
        <f>Resol3!W102</f>
        <v>0</v>
      </c>
      <c r="J38" s="193">
        <f>Resol3!X102</f>
        <v>0</v>
      </c>
      <c r="K38" s="194">
        <f>Resol3!Y102</f>
        <v>-115384.61538461536</v>
      </c>
      <c r="L38" s="193">
        <f>Resol3!Z102</f>
        <v>564102.56410256401</v>
      </c>
      <c r="M38" s="193">
        <f>Resol3!AA102</f>
        <v>-250000</v>
      </c>
      <c r="N38" s="87">
        <v>61</v>
      </c>
      <c r="O38" s="36"/>
    </row>
    <row r="39" spans="1:15" x14ac:dyDescent="0.2">
      <c r="A39" s="13"/>
      <c r="B39" s="193">
        <f>Resol3!P103</f>
        <v>9615.3846153846152</v>
      </c>
      <c r="C39" s="194">
        <f>Resol3!Q103</f>
        <v>-205929.48717948716</v>
      </c>
      <c r="D39" s="193">
        <f>Resol3!R103</f>
        <v>250000</v>
      </c>
      <c r="E39" s="194">
        <f>Resol3!S103</f>
        <v>-613782.05128205125</v>
      </c>
      <c r="F39" s="193">
        <f>Resol3!T103</f>
        <v>124999.99999999999</v>
      </c>
      <c r="G39" s="194">
        <f>Resol3!U103</f>
        <v>172275.641025641</v>
      </c>
      <c r="H39" s="193">
        <f>Resol3!V103</f>
        <v>0</v>
      </c>
      <c r="I39" s="194">
        <f>Resol3!W103</f>
        <v>0</v>
      </c>
      <c r="J39" s="193">
        <f>Resol3!X103</f>
        <v>-134615.3846153846</v>
      </c>
      <c r="K39" s="194">
        <f>Resol3!Y103</f>
        <v>0</v>
      </c>
      <c r="L39" s="193">
        <f>Resol3!Z103</f>
        <v>-250000</v>
      </c>
      <c r="M39" s="193">
        <f>Resol3!AA103</f>
        <v>647435.89743589738</v>
      </c>
      <c r="N39" s="87">
        <v>62</v>
      </c>
      <c r="O39" s="36"/>
    </row>
    <row r="40" spans="1:15" x14ac:dyDescent="0.2">
      <c r="N40" s="21"/>
      <c r="O40" s="36"/>
    </row>
    <row r="41" spans="1:15" x14ac:dyDescent="0.2">
      <c r="A41" s="229" t="s">
        <v>42</v>
      </c>
      <c r="B41" s="230"/>
      <c r="C41" s="230"/>
      <c r="D41" s="230"/>
      <c r="E41" s="230"/>
      <c r="F41" s="230"/>
      <c r="G41" s="230"/>
      <c r="H41" s="230"/>
      <c r="I41" s="230"/>
      <c r="J41" s="231"/>
      <c r="O41" s="36"/>
    </row>
    <row r="42" spans="1:15" x14ac:dyDescent="0.2">
      <c r="A42" s="125"/>
      <c r="B42" s="69" t="s">
        <v>102</v>
      </c>
      <c r="C42" s="13"/>
      <c r="D42" s="193">
        <f t="array" ref="D42:D44">MMULT(Resol3!B30:G32,A78:A83)</f>
        <v>8.5214231016224849E-4</v>
      </c>
      <c r="E42" s="13"/>
      <c r="F42" s="13"/>
      <c r="G42" s="69" t="s">
        <v>103</v>
      </c>
      <c r="H42" s="13"/>
      <c r="I42" s="193">
        <f t="array" ref="I42:I44">MMULT(Resol3!I24:K26,D42:D44)</f>
        <v>44.691683261783254</v>
      </c>
      <c r="J42" s="126"/>
      <c r="O42" s="36"/>
    </row>
    <row r="43" spans="1:15" ht="15.75" x14ac:dyDescent="0.25">
      <c r="A43" s="140" t="s">
        <v>112</v>
      </c>
      <c r="B43" s="69" t="s">
        <v>104</v>
      </c>
      <c r="C43" s="71" t="s">
        <v>0</v>
      </c>
      <c r="D43" s="193">
        <v>-9.0383475919688728E-4</v>
      </c>
      <c r="E43" s="13"/>
      <c r="F43" s="140" t="s">
        <v>113</v>
      </c>
      <c r="G43" s="69" t="s">
        <v>105</v>
      </c>
      <c r="H43" s="71" t="s">
        <v>0</v>
      </c>
      <c r="I43" s="193">
        <v>-49.860928165247138</v>
      </c>
      <c r="J43" s="126" t="s">
        <v>18</v>
      </c>
      <c r="O43" s="36"/>
    </row>
    <row r="44" spans="1:15" x14ac:dyDescent="0.2">
      <c r="A44" s="127"/>
      <c r="B44" s="128" t="s">
        <v>106</v>
      </c>
      <c r="C44" s="129"/>
      <c r="D44" s="197">
        <v>3.7551755711004824E-3</v>
      </c>
      <c r="E44" s="129"/>
      <c r="F44" s="129"/>
      <c r="G44" s="128" t="s">
        <v>107</v>
      </c>
      <c r="H44" s="129"/>
      <c r="I44" s="197">
        <v>101.1008807603976</v>
      </c>
      <c r="J44" s="130"/>
      <c r="O44" s="36"/>
    </row>
    <row r="45" spans="1:15" x14ac:dyDescent="0.2">
      <c r="O45" s="36"/>
    </row>
    <row r="46" spans="1:15" x14ac:dyDescent="0.2">
      <c r="A46" s="229" t="s">
        <v>43</v>
      </c>
      <c r="B46" s="230"/>
      <c r="C46" s="230"/>
      <c r="D46" s="230"/>
      <c r="E46" s="230"/>
      <c r="F46" s="230"/>
      <c r="G46" s="230"/>
      <c r="H46" s="230"/>
      <c r="I46" s="230"/>
      <c r="J46" s="231"/>
      <c r="O46" s="36"/>
    </row>
    <row r="47" spans="1:15" x14ac:dyDescent="0.2">
      <c r="A47" s="125"/>
      <c r="B47" s="69" t="s">
        <v>102</v>
      </c>
      <c r="C47" s="13"/>
      <c r="D47" s="193">
        <f t="array" ref="D47:D49">MMULT(Resol3!N30:S32,B78:B83)</f>
        <v>-2.5183574246850022E-3</v>
      </c>
      <c r="E47" s="13"/>
      <c r="F47" s="13"/>
      <c r="G47" s="69" t="s">
        <v>103</v>
      </c>
      <c r="H47" s="13"/>
      <c r="I47" s="193">
        <f t="array" ref="I47:I49">MMULT(Resol3!I24:K26,'4 elems'!D47:D49)</f>
        <v>-153.53732155686072</v>
      </c>
      <c r="J47" s="126"/>
      <c r="O47" s="36"/>
    </row>
    <row r="48" spans="1:15" ht="15.75" x14ac:dyDescent="0.25">
      <c r="A48" s="140" t="s">
        <v>112</v>
      </c>
      <c r="B48" s="69" t="s">
        <v>104</v>
      </c>
      <c r="C48" s="71" t="s">
        <v>0</v>
      </c>
      <c r="D48" s="193">
        <v>1.7412408148193763E-3</v>
      </c>
      <c r="E48" s="13"/>
      <c r="F48" s="140" t="s">
        <v>113</v>
      </c>
      <c r="G48" s="69" t="s">
        <v>105</v>
      </c>
      <c r="H48" s="71" t="s">
        <v>0</v>
      </c>
      <c r="I48" s="193">
        <v>75.825660570298126</v>
      </c>
      <c r="J48" s="126" t="s">
        <v>18</v>
      </c>
      <c r="O48" s="36"/>
    </row>
    <row r="49" spans="1:15" x14ac:dyDescent="0.2">
      <c r="A49" s="127"/>
      <c r="B49" s="128" t="s">
        <v>106</v>
      </c>
      <c r="C49" s="129"/>
      <c r="D49" s="197">
        <v>1.244982605149679E-3</v>
      </c>
      <c r="E49" s="129"/>
      <c r="F49" s="129"/>
      <c r="G49" s="128" t="s">
        <v>107</v>
      </c>
      <c r="H49" s="129"/>
      <c r="I49" s="197">
        <v>33.518762446337512</v>
      </c>
      <c r="J49" s="130"/>
      <c r="O49" s="36"/>
    </row>
    <row r="50" spans="1:15" x14ac:dyDescent="0.2">
      <c r="O50" s="36"/>
    </row>
    <row r="51" spans="1:15" x14ac:dyDescent="0.2">
      <c r="A51" s="229" t="s">
        <v>44</v>
      </c>
      <c r="B51" s="230"/>
      <c r="C51" s="230"/>
      <c r="D51" s="230"/>
      <c r="E51" s="230"/>
      <c r="F51" s="230"/>
      <c r="G51" s="230"/>
      <c r="H51" s="230"/>
      <c r="I51" s="230"/>
      <c r="J51" s="231"/>
      <c r="O51" s="36"/>
    </row>
    <row r="52" spans="1:15" x14ac:dyDescent="0.2">
      <c r="A52" s="125"/>
      <c r="B52" s="69" t="s">
        <v>102</v>
      </c>
      <c r="C52" s="13"/>
      <c r="D52" s="193">
        <f t="array" ref="D52:D54">MMULT(Resol3!Z30:AE32,C78:C83)</f>
        <v>-4.640847371439015E-3</v>
      </c>
      <c r="E52" s="13"/>
      <c r="F52" s="13"/>
      <c r="G52" s="69" t="s">
        <v>103</v>
      </c>
      <c r="H52" s="13"/>
      <c r="I52" s="193">
        <f t="array" ref="I52:I54">MMULT(Resol3!AG24:AI26,D52:D54)</f>
        <v>-330.7607135865303</v>
      </c>
      <c r="J52" s="126"/>
      <c r="K52" s="155" t="s">
        <v>134</v>
      </c>
      <c r="O52" s="36"/>
    </row>
    <row r="53" spans="1:15" ht="15.75" x14ac:dyDescent="0.25">
      <c r="A53" s="140" t="s">
        <v>112</v>
      </c>
      <c r="B53" s="69" t="s">
        <v>104</v>
      </c>
      <c r="C53" s="71" t="s">
        <v>0</v>
      </c>
      <c r="D53" s="193">
        <v>1.1365269827137391E-3</v>
      </c>
      <c r="E53" s="13"/>
      <c r="F53" s="140" t="s">
        <v>113</v>
      </c>
      <c r="G53" s="69" t="s">
        <v>105</v>
      </c>
      <c r="H53" s="71" t="s">
        <v>0</v>
      </c>
      <c r="I53" s="193">
        <v>-19.671325285997327</v>
      </c>
      <c r="J53" s="126" t="s">
        <v>18</v>
      </c>
      <c r="O53" s="36"/>
    </row>
    <row r="54" spans="1:15" x14ac:dyDescent="0.2">
      <c r="A54" s="127"/>
      <c r="B54" s="128" t="s">
        <v>106</v>
      </c>
      <c r="C54" s="129"/>
      <c r="D54" s="197">
        <v>1.9288086929466902E-3</v>
      </c>
      <c r="E54" s="129"/>
      <c r="F54" s="129"/>
      <c r="G54" s="128" t="s">
        <v>107</v>
      </c>
      <c r="H54" s="129"/>
      <c r="I54" s="197">
        <v>51.929464810103198</v>
      </c>
      <c r="J54" s="130"/>
      <c r="O54" s="36"/>
    </row>
    <row r="55" spans="1:15" x14ac:dyDescent="0.2">
      <c r="O55" s="36"/>
    </row>
    <row r="56" spans="1:15" x14ac:dyDescent="0.2">
      <c r="A56" s="229" t="s">
        <v>45</v>
      </c>
      <c r="B56" s="230"/>
      <c r="C56" s="230"/>
      <c r="D56" s="230"/>
      <c r="E56" s="230"/>
      <c r="F56" s="230"/>
      <c r="G56" s="230"/>
      <c r="H56" s="230"/>
      <c r="I56" s="230"/>
      <c r="J56" s="231"/>
      <c r="O56" s="36"/>
    </row>
    <row r="57" spans="1:15" x14ac:dyDescent="0.2">
      <c r="A57" s="125"/>
      <c r="B57" s="69" t="s">
        <v>102</v>
      </c>
      <c r="C57" s="13"/>
      <c r="D57" s="193">
        <f t="array" ref="D57:D59">MMULT(Resol3!AL30:AQ32,D78:D83)</f>
        <v>-2.5183574246850022E-3</v>
      </c>
      <c r="E57" s="13"/>
      <c r="F57" s="13"/>
      <c r="G57" s="69" t="s">
        <v>103</v>
      </c>
      <c r="H57" s="13"/>
      <c r="I57" s="193">
        <f t="array" ref="I57:I59">MMULT(Resol3!AS24:AU26,D57:D59)</f>
        <v>-167.49225614391389</v>
      </c>
      <c r="J57" s="126"/>
      <c r="O57" s="36"/>
    </row>
    <row r="58" spans="1:15" ht="15.75" x14ac:dyDescent="0.25">
      <c r="A58" s="140" t="s">
        <v>112</v>
      </c>
      <c r="B58" s="69" t="s">
        <v>104</v>
      </c>
      <c r="C58" s="71" t="s">
        <v>0</v>
      </c>
      <c r="D58" s="193">
        <v>1.1365269827137391E-3</v>
      </c>
      <c r="E58" s="13"/>
      <c r="F58" s="140" t="s">
        <v>113</v>
      </c>
      <c r="G58" s="69" t="s">
        <v>105</v>
      </c>
      <c r="H58" s="71" t="s">
        <v>0</v>
      </c>
      <c r="I58" s="193">
        <v>29.309211946787585</v>
      </c>
      <c r="J58" s="126" t="s">
        <v>18</v>
      </c>
      <c r="O58" s="36"/>
    </row>
    <row r="59" spans="1:15" x14ac:dyDescent="0.2">
      <c r="A59" s="127"/>
      <c r="B59" s="128" t="s">
        <v>106</v>
      </c>
      <c r="C59" s="129"/>
      <c r="D59" s="197">
        <v>-5.5714285714285935E-3</v>
      </c>
      <c r="E59" s="129"/>
      <c r="F59" s="129"/>
      <c r="G59" s="128" t="s">
        <v>107</v>
      </c>
      <c r="H59" s="129"/>
      <c r="I59" s="197">
        <v>-150.0000000000006</v>
      </c>
      <c r="J59" s="130"/>
      <c r="O59" s="36"/>
    </row>
    <row r="60" spans="1:15" x14ac:dyDescent="0.2">
      <c r="O60" s="36"/>
    </row>
    <row r="61" spans="1:15" x14ac:dyDescent="0.2">
      <c r="A61" s="13"/>
      <c r="B61" s="13"/>
      <c r="C61" s="13"/>
      <c r="D61" s="21"/>
      <c r="E61" s="13"/>
      <c r="F61" s="13"/>
      <c r="G61" s="13"/>
      <c r="H61" s="13"/>
      <c r="I61" s="21"/>
      <c r="O61" s="36"/>
    </row>
    <row r="62" spans="1:15" x14ac:dyDescent="0.2">
      <c r="A62" s="8" t="s">
        <v>41</v>
      </c>
      <c r="C62" s="8" t="s">
        <v>40</v>
      </c>
      <c r="E62" s="13"/>
      <c r="F62" s="213" t="s">
        <v>30</v>
      </c>
      <c r="G62" s="232"/>
      <c r="H62" s="88">
        <v>20</v>
      </c>
      <c r="O62" s="36"/>
    </row>
    <row r="63" spans="1:15" x14ac:dyDescent="0.2">
      <c r="A63" s="193">
        <v>0</v>
      </c>
      <c r="C63" s="193">
        <f t="array" ref="C63:C74">MMULT(Resol3!P121:AA132,A63:A74)</f>
        <v>4.4873214402245009E-45</v>
      </c>
      <c r="D63" s="36" t="s">
        <v>5</v>
      </c>
      <c r="F63" s="91"/>
      <c r="O63" s="36"/>
    </row>
    <row r="64" spans="1:15" x14ac:dyDescent="0.2">
      <c r="A64" s="193">
        <v>0</v>
      </c>
      <c r="C64" s="193">
        <v>8.6549108016836879E-46</v>
      </c>
      <c r="D64" s="36" t="s">
        <v>6</v>
      </c>
      <c r="F64" s="106"/>
      <c r="G64" s="135" t="s">
        <v>23</v>
      </c>
      <c r="H64" s="135"/>
      <c r="I64" s="135" t="s">
        <v>24</v>
      </c>
      <c r="J64" s="135"/>
      <c r="K64" s="106" t="s">
        <v>25</v>
      </c>
      <c r="L64" s="106"/>
      <c r="O64" s="36"/>
    </row>
    <row r="65" spans="1:15" x14ac:dyDescent="0.2">
      <c r="A65" s="193">
        <v>0</v>
      </c>
      <c r="C65" s="193">
        <v>4.6037327263503816</v>
      </c>
      <c r="D65" s="36" t="s">
        <v>7</v>
      </c>
      <c r="F65" s="106"/>
      <c r="G65" s="107" t="s">
        <v>26</v>
      </c>
      <c r="H65" s="107" t="s">
        <v>27</v>
      </c>
      <c r="I65" s="107" t="s">
        <v>28</v>
      </c>
      <c r="J65" s="107" t="s">
        <v>29</v>
      </c>
      <c r="K65" s="107" t="s">
        <v>26</v>
      </c>
      <c r="L65" s="107" t="s">
        <v>27</v>
      </c>
      <c r="O65" s="36"/>
    </row>
    <row r="66" spans="1:15" x14ac:dyDescent="0.2">
      <c r="A66" s="193">
        <v>0</v>
      </c>
      <c r="C66" s="193">
        <v>-3.3293174694099652</v>
      </c>
      <c r="D66" s="36" t="s">
        <v>8</v>
      </c>
      <c r="F66" s="136">
        <v>1</v>
      </c>
      <c r="G66" s="131">
        <f>D19</f>
        <v>0</v>
      </c>
      <c r="H66" s="131">
        <f>D20</f>
        <v>0</v>
      </c>
      <c r="I66" s="132">
        <f>C63*H62</f>
        <v>8.974642880449002E-44</v>
      </c>
      <c r="J66" s="132">
        <f>C64*H62</f>
        <v>1.7309821603367377E-44</v>
      </c>
      <c r="K66" s="133">
        <f t="shared" ref="K66:L81" si="1">G66+I66</f>
        <v>8.974642880449002E-44</v>
      </c>
      <c r="L66" s="133">
        <f t="shared" si="1"/>
        <v>1.7309821603367377E-44</v>
      </c>
      <c r="O66" s="36"/>
    </row>
    <row r="67" spans="1:15" x14ac:dyDescent="0.2">
      <c r="A67" s="193">
        <v>0</v>
      </c>
      <c r="C67" s="193">
        <v>4.713465806237763</v>
      </c>
      <c r="D67" s="36" t="s">
        <v>9</v>
      </c>
      <c r="F67" s="136">
        <v>2</v>
      </c>
      <c r="G67" s="131">
        <f>E19</f>
        <v>666.66666666666663</v>
      </c>
      <c r="H67" s="131">
        <f>E20</f>
        <v>500</v>
      </c>
      <c r="I67" s="134">
        <f>C65*H62</f>
        <v>92.074654527007624</v>
      </c>
      <c r="J67" s="134">
        <f>C66*H62</f>
        <v>-66.586349388199309</v>
      </c>
      <c r="K67" s="133">
        <f t="shared" si="1"/>
        <v>758.74132119367425</v>
      </c>
      <c r="L67" s="133">
        <f t="shared" si="1"/>
        <v>433.41365061180068</v>
      </c>
      <c r="O67" s="36"/>
    </row>
    <row r="68" spans="1:15" x14ac:dyDescent="0.2">
      <c r="A68" s="193">
        <v>0</v>
      </c>
      <c r="B68" s="8"/>
      <c r="C68" s="193">
        <v>-4.0135593648036672</v>
      </c>
      <c r="D68" s="36" t="s">
        <v>10</v>
      </c>
      <c r="F68" s="136">
        <v>6</v>
      </c>
      <c r="G68" s="131">
        <f>F19</f>
        <v>0</v>
      </c>
      <c r="H68" s="131">
        <f>F20</f>
        <v>1000</v>
      </c>
      <c r="I68" s="134">
        <f>C73*H62</f>
        <v>161.42551411635532</v>
      </c>
      <c r="J68" s="134">
        <f>C74*H62</f>
        <v>-18.076695183937744</v>
      </c>
      <c r="K68" s="133">
        <f t="shared" si="1"/>
        <v>161.42551411635532</v>
      </c>
      <c r="L68" s="133">
        <f t="shared" si="1"/>
        <v>981.92330481606223</v>
      </c>
      <c r="O68" s="36"/>
    </row>
    <row r="69" spans="1:15" x14ac:dyDescent="0.2">
      <c r="A69" s="193">
        <v>0</v>
      </c>
      <c r="C69" s="193">
        <v>5.5126785597755036E-45</v>
      </c>
      <c r="D69" s="36" t="s">
        <v>21</v>
      </c>
      <c r="F69" s="136">
        <f t="shared" ref="F69:J70" si="2">F66</f>
        <v>1</v>
      </c>
      <c r="G69" s="106">
        <f t="shared" si="2"/>
        <v>0</v>
      </c>
      <c r="H69" s="106">
        <f t="shared" si="2"/>
        <v>0</v>
      </c>
      <c r="I69" s="106">
        <f t="shared" si="2"/>
        <v>8.974642880449002E-44</v>
      </c>
      <c r="J69" s="106">
        <f t="shared" si="2"/>
        <v>1.7309821603367377E-44</v>
      </c>
      <c r="K69" s="133">
        <f t="shared" si="1"/>
        <v>8.974642880449002E-44</v>
      </c>
      <c r="L69" s="133">
        <f t="shared" si="1"/>
        <v>1.7309821603367377E-44</v>
      </c>
      <c r="O69" s="36"/>
    </row>
    <row r="70" spans="1:15" x14ac:dyDescent="0.2">
      <c r="A70" s="193">
        <v>0</v>
      </c>
      <c r="C70" s="193">
        <v>-8.6549108016838683E-46</v>
      </c>
      <c r="D70" s="36" t="s">
        <v>22</v>
      </c>
      <c r="F70" s="91">
        <f t="shared" si="2"/>
        <v>2</v>
      </c>
      <c r="G70" s="91">
        <f t="shared" si="2"/>
        <v>666.66666666666663</v>
      </c>
      <c r="H70" s="91">
        <f t="shared" si="2"/>
        <v>500</v>
      </c>
      <c r="I70" s="137">
        <f>I67</f>
        <v>92.074654527007624</v>
      </c>
      <c r="J70" s="137">
        <f>J67</f>
        <v>-66.586349388199309</v>
      </c>
      <c r="K70" s="133">
        <f t="shared" si="1"/>
        <v>758.74132119367425</v>
      </c>
      <c r="L70" s="133">
        <f t="shared" si="1"/>
        <v>433.41365061180068</v>
      </c>
      <c r="O70" s="36"/>
    </row>
    <row r="71" spans="1:15" x14ac:dyDescent="0.2">
      <c r="A71" s="193">
        <v>0</v>
      </c>
      <c r="C71" s="193">
        <v>3.6337541004965943</v>
      </c>
      <c r="D71" s="36" t="s">
        <v>36</v>
      </c>
      <c r="F71" s="106">
        <v>3</v>
      </c>
      <c r="G71" s="131">
        <f>I19</f>
        <v>1333.3333333333333</v>
      </c>
      <c r="H71" s="131">
        <f>I20</f>
        <v>1000</v>
      </c>
      <c r="I71" s="132">
        <f>C67*H62</f>
        <v>94.269316124755264</v>
      </c>
      <c r="J71" s="132">
        <f>C68*H62</f>
        <v>-80.27118729607335</v>
      </c>
      <c r="K71" s="133">
        <f t="shared" si="1"/>
        <v>1427.6026494580885</v>
      </c>
      <c r="L71" s="133">
        <f t="shared" si="1"/>
        <v>919.72881270392668</v>
      </c>
      <c r="O71" s="36"/>
    </row>
    <row r="72" spans="1:15" x14ac:dyDescent="0.2">
      <c r="A72" s="193">
        <v>0</v>
      </c>
      <c r="C72" s="193">
        <v>-3.6347170372324213</v>
      </c>
      <c r="D72" s="36" t="s">
        <v>37</v>
      </c>
      <c r="F72" s="106">
        <f>F68</f>
        <v>6</v>
      </c>
      <c r="G72" s="106">
        <f>G68</f>
        <v>0</v>
      </c>
      <c r="H72" s="106">
        <f>H68</f>
        <v>1000</v>
      </c>
      <c r="I72" s="132">
        <f>I68</f>
        <v>161.42551411635532</v>
      </c>
      <c r="J72" s="132">
        <f>J68</f>
        <v>-18.076695183937744</v>
      </c>
      <c r="K72" s="133">
        <f t="shared" si="1"/>
        <v>161.42551411635532</v>
      </c>
      <c r="L72" s="133">
        <f t="shared" si="1"/>
        <v>981.92330481606223</v>
      </c>
      <c r="O72" s="36"/>
    </row>
    <row r="73" spans="1:15" x14ac:dyDescent="0.2">
      <c r="A73" s="193">
        <v>1000000</v>
      </c>
      <c r="C73" s="193">
        <v>8.0712757058177651</v>
      </c>
      <c r="D73" s="36" t="s">
        <v>38</v>
      </c>
      <c r="F73" s="91">
        <f>F70</f>
        <v>2</v>
      </c>
      <c r="G73" s="91">
        <f>G70</f>
        <v>666.66666666666663</v>
      </c>
      <c r="H73" s="91">
        <f>H70</f>
        <v>500</v>
      </c>
      <c r="I73" s="91">
        <f>I70</f>
        <v>92.074654527007624</v>
      </c>
      <c r="J73" s="91">
        <f>J70</f>
        <v>-66.586349388199309</v>
      </c>
      <c r="K73" s="133">
        <f t="shared" si="1"/>
        <v>758.74132119367425</v>
      </c>
      <c r="L73" s="133">
        <f t="shared" si="1"/>
        <v>433.41365061180068</v>
      </c>
      <c r="O73" s="36"/>
    </row>
    <row r="74" spans="1:15" x14ac:dyDescent="0.2">
      <c r="A74" s="193">
        <v>0</v>
      </c>
      <c r="C74" s="193">
        <v>-0.90383475919688727</v>
      </c>
      <c r="D74" s="36" t="s">
        <v>39</v>
      </c>
      <c r="F74" s="78">
        <v>3</v>
      </c>
      <c r="G74" s="36">
        <f>D23</f>
        <v>1333.3333333333333</v>
      </c>
      <c r="H74" s="36">
        <f>D24</f>
        <v>1000</v>
      </c>
      <c r="I74" s="138">
        <f>I71</f>
        <v>94.269316124755264</v>
      </c>
      <c r="J74" s="138">
        <f>J71</f>
        <v>-80.27118729607335</v>
      </c>
      <c r="K74" s="133">
        <f t="shared" si="1"/>
        <v>1427.6026494580885</v>
      </c>
      <c r="L74" s="133">
        <f t="shared" si="1"/>
        <v>919.72881270392668</v>
      </c>
      <c r="O74" s="36"/>
    </row>
    <row r="75" spans="1:15" x14ac:dyDescent="0.2">
      <c r="F75" s="78">
        <v>4</v>
      </c>
      <c r="G75" s="36">
        <f>E23</f>
        <v>2000</v>
      </c>
      <c r="H75" s="36">
        <f>E24</f>
        <v>1500</v>
      </c>
      <c r="I75" s="36">
        <f>C69*H62</f>
        <v>1.1025357119551007E-43</v>
      </c>
      <c r="J75" s="36">
        <f>C70*H62</f>
        <v>-1.7309821603367735E-44</v>
      </c>
      <c r="K75" s="133">
        <f t="shared" si="1"/>
        <v>2000</v>
      </c>
      <c r="L75" s="133">
        <f t="shared" si="1"/>
        <v>1500</v>
      </c>
      <c r="O75" s="36"/>
    </row>
    <row r="76" spans="1:15" x14ac:dyDescent="0.2">
      <c r="F76" s="78">
        <v>5</v>
      </c>
      <c r="G76" s="36">
        <f>F23</f>
        <v>1333.3333333333333</v>
      </c>
      <c r="H76" s="36">
        <f>F24</f>
        <v>1333.3333333333333</v>
      </c>
      <c r="I76" s="36">
        <f>C71*H62</f>
        <v>72.675082009931884</v>
      </c>
      <c r="J76" s="36">
        <f>C72*H62</f>
        <v>-72.694340744648429</v>
      </c>
      <c r="K76" s="133">
        <f t="shared" si="1"/>
        <v>1406.0084153432651</v>
      </c>
      <c r="L76" s="133">
        <f t="shared" si="1"/>
        <v>1260.6389925886849</v>
      </c>
      <c r="O76" s="36"/>
    </row>
    <row r="77" spans="1:15" x14ac:dyDescent="0.2">
      <c r="A77" s="42" t="s">
        <v>128</v>
      </c>
      <c r="B77" s="42" t="s">
        <v>129</v>
      </c>
      <c r="C77" s="42" t="s">
        <v>130</v>
      </c>
      <c r="D77" s="42" t="s">
        <v>131</v>
      </c>
      <c r="F77" s="78">
        <f>F74</f>
        <v>3</v>
      </c>
      <c r="G77" s="91">
        <f t="shared" ref="G77:J77" si="3">G74</f>
        <v>1333.3333333333333</v>
      </c>
      <c r="H77" s="91">
        <f t="shared" si="3"/>
        <v>1000</v>
      </c>
      <c r="I77" s="91">
        <f t="shared" si="3"/>
        <v>94.269316124755264</v>
      </c>
      <c r="J77" s="91">
        <f t="shared" si="3"/>
        <v>-80.27118729607335</v>
      </c>
      <c r="K77" s="133">
        <f t="shared" si="1"/>
        <v>1427.6026494580885</v>
      </c>
      <c r="L77" s="133">
        <f t="shared" si="1"/>
        <v>919.72881270392668</v>
      </c>
      <c r="O77" s="36"/>
    </row>
    <row r="78" spans="1:15" x14ac:dyDescent="0.2">
      <c r="A78" s="161">
        <f>C63</f>
        <v>4.4873214402245009E-45</v>
      </c>
      <c r="B78" s="42">
        <f>C65</f>
        <v>4.6037327263503816</v>
      </c>
      <c r="C78" s="42">
        <f t="shared" ref="C78:C82" si="4">C67</f>
        <v>4.713465806237763</v>
      </c>
      <c r="D78" s="161">
        <f>C67</f>
        <v>4.713465806237763</v>
      </c>
      <c r="F78" s="91">
        <v>5</v>
      </c>
      <c r="G78" s="36">
        <f>H23</f>
        <v>1333.3333333333333</v>
      </c>
      <c r="H78" s="36">
        <f>H24</f>
        <v>1333.3333333333333</v>
      </c>
      <c r="I78" s="36">
        <f>I76</f>
        <v>72.675082009931884</v>
      </c>
      <c r="J78" s="36">
        <f>J76</f>
        <v>-72.694340744648429</v>
      </c>
      <c r="K78" s="133">
        <f t="shared" si="1"/>
        <v>1406.0084153432651</v>
      </c>
      <c r="L78" s="133">
        <f t="shared" si="1"/>
        <v>1260.6389925886849</v>
      </c>
      <c r="O78" s="36"/>
    </row>
    <row r="79" spans="1:15" x14ac:dyDescent="0.2">
      <c r="A79" s="161">
        <f t="shared" ref="A79:A81" si="5">C64</f>
        <v>8.6549108016836879E-46</v>
      </c>
      <c r="B79" s="42">
        <f t="shared" ref="B79:B81" si="6">C66</f>
        <v>-3.3293174694099652</v>
      </c>
      <c r="C79" s="42">
        <f t="shared" si="4"/>
        <v>-4.0135593648036672</v>
      </c>
      <c r="D79" s="161">
        <f>C68</f>
        <v>-4.0135593648036672</v>
      </c>
      <c r="F79" s="91">
        <v>6</v>
      </c>
      <c r="G79" s="36">
        <f>I23</f>
        <v>0</v>
      </c>
      <c r="H79" s="36">
        <f>I24</f>
        <v>1000</v>
      </c>
      <c r="I79" s="138">
        <f>I72</f>
        <v>161.42551411635532</v>
      </c>
      <c r="J79" s="138">
        <f>J72</f>
        <v>-18.076695183937744</v>
      </c>
      <c r="K79" s="133">
        <f t="shared" si="1"/>
        <v>161.42551411635532</v>
      </c>
      <c r="L79" s="133">
        <f t="shared" si="1"/>
        <v>981.92330481606223</v>
      </c>
      <c r="O79" s="36"/>
    </row>
    <row r="80" spans="1:15" x14ac:dyDescent="0.2">
      <c r="A80" s="161">
        <f t="shared" si="5"/>
        <v>4.6037327263503816</v>
      </c>
      <c r="B80" s="42">
        <f t="shared" si="6"/>
        <v>4.713465806237763</v>
      </c>
      <c r="C80" s="42">
        <f t="shared" si="4"/>
        <v>5.5126785597755036E-45</v>
      </c>
      <c r="D80" s="42">
        <f t="shared" ref="D80:D82" si="7">C71</f>
        <v>3.6337541004965943</v>
      </c>
      <c r="F80" s="91">
        <v>3</v>
      </c>
      <c r="G80" s="36">
        <f>J23</f>
        <v>1333.3333333333333</v>
      </c>
      <c r="H80" s="36">
        <f>J24</f>
        <v>1000</v>
      </c>
      <c r="I80" s="36">
        <f>I77</f>
        <v>94.269316124755264</v>
      </c>
      <c r="J80" s="36">
        <f>J77</f>
        <v>-80.27118729607335</v>
      </c>
      <c r="K80" s="133">
        <f t="shared" si="1"/>
        <v>1427.6026494580885</v>
      </c>
      <c r="L80" s="133">
        <f t="shared" si="1"/>
        <v>919.72881270392668</v>
      </c>
      <c r="O80" s="36"/>
    </row>
    <row r="81" spans="1:15" x14ac:dyDescent="0.2">
      <c r="A81" s="161">
        <f t="shared" si="5"/>
        <v>-3.3293174694099652</v>
      </c>
      <c r="B81" s="42">
        <f t="shared" si="6"/>
        <v>-4.0135593648036672</v>
      </c>
      <c r="C81" s="42">
        <f t="shared" si="4"/>
        <v>-8.6549108016838683E-46</v>
      </c>
      <c r="D81" s="42">
        <f t="shared" si="7"/>
        <v>-3.6347170372324213</v>
      </c>
      <c r="F81" s="91">
        <f>F78</f>
        <v>5</v>
      </c>
      <c r="G81" s="91">
        <f t="shared" ref="G81:J81" si="8">G78</f>
        <v>1333.3333333333333</v>
      </c>
      <c r="H81" s="91">
        <f t="shared" si="8"/>
        <v>1333.3333333333333</v>
      </c>
      <c r="I81" s="91">
        <f t="shared" si="8"/>
        <v>72.675082009931884</v>
      </c>
      <c r="J81" s="91">
        <f t="shared" si="8"/>
        <v>-72.694340744648429</v>
      </c>
      <c r="K81" s="133">
        <f t="shared" si="1"/>
        <v>1406.0084153432651</v>
      </c>
      <c r="L81" s="133">
        <f t="shared" si="1"/>
        <v>1260.6389925886849</v>
      </c>
      <c r="O81" s="36"/>
    </row>
    <row r="82" spans="1:15" x14ac:dyDescent="0.2">
      <c r="A82" s="161">
        <f>C73</f>
        <v>8.0712757058177651</v>
      </c>
      <c r="B82" s="42">
        <f>C73</f>
        <v>8.0712757058177651</v>
      </c>
      <c r="C82" s="42">
        <f t="shared" si="4"/>
        <v>3.6337541004965943</v>
      </c>
      <c r="D82" s="42">
        <f t="shared" si="7"/>
        <v>8.0712757058177651</v>
      </c>
      <c r="F82" s="91"/>
      <c r="O82" s="36"/>
    </row>
    <row r="83" spans="1:15" x14ac:dyDescent="0.2">
      <c r="A83" s="161">
        <f>C74</f>
        <v>-0.90383475919688727</v>
      </c>
      <c r="B83" s="42">
        <f>C74</f>
        <v>-0.90383475919688727</v>
      </c>
      <c r="C83" s="42">
        <f>C72</f>
        <v>-3.6347170372324213</v>
      </c>
      <c r="D83" s="42">
        <f>C74</f>
        <v>-0.90383475919688727</v>
      </c>
      <c r="F83" s="91"/>
      <c r="O83" s="36"/>
    </row>
    <row r="84" spans="1:15" x14ac:dyDescent="0.2">
      <c r="A84" s="13"/>
      <c r="F84" s="91"/>
      <c r="O84" s="36"/>
    </row>
    <row r="85" spans="1:15" x14ac:dyDescent="0.2">
      <c r="A85" s="13"/>
      <c r="F85" s="91"/>
      <c r="O85" s="36"/>
    </row>
    <row r="86" spans="1:15" x14ac:dyDescent="0.2">
      <c r="F86" s="91"/>
      <c r="O86" s="36"/>
    </row>
    <row r="87" spans="1:15" x14ac:dyDescent="0.2">
      <c r="F87" s="91"/>
      <c r="O87" s="36"/>
    </row>
  </sheetData>
  <mergeCells count="12">
    <mergeCell ref="G21:J21"/>
    <mergeCell ref="F62:G62"/>
    <mergeCell ref="A41:J41"/>
    <mergeCell ref="A46:J46"/>
    <mergeCell ref="A51:J51"/>
    <mergeCell ref="A56:J56"/>
    <mergeCell ref="C21:F21"/>
    <mergeCell ref="C17:F17"/>
    <mergeCell ref="A1:P1"/>
    <mergeCell ref="B2:L2"/>
    <mergeCell ref="N2:P2"/>
    <mergeCell ref="G17:J17"/>
  </mergeCells>
  <phoneticPr fontId="6" type="noConversion"/>
  <printOptions horizontalCentered="1" verticalCentered="1" gridLines="1" gridLinesSet="0"/>
  <pageMargins left="0.31496062992125984" right="0.44" top="0.94488188976377963" bottom="1.0236220472440944" header="0.51181102362204722" footer="0.51181102362204722"/>
  <pageSetup paperSize="9" orientation="landscape" r:id="rId1"/>
  <headerFooter alignWithMargins="0">
    <oddHeader>&amp;CProblema 4: elemento triangular de deformação constante</oddHeader>
    <oddFooter>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32"/>
  <sheetViews>
    <sheetView topLeftCell="A59" workbookViewId="0">
      <selection activeCell="I59" sqref="I59"/>
    </sheetView>
  </sheetViews>
  <sheetFormatPr defaultRowHeight="12.75" x14ac:dyDescent="0.2"/>
  <cols>
    <col min="2" max="2" width="11.7109375" customWidth="1"/>
    <col min="16" max="16" width="12.42578125" bestFit="1" customWidth="1"/>
    <col min="17" max="17" width="13.140625" bestFit="1" customWidth="1"/>
    <col min="18" max="18" width="10.5703125" bestFit="1" customWidth="1"/>
    <col min="19" max="25" width="11.5703125" bestFit="1" customWidth="1"/>
    <col min="26" max="26" width="11.7109375" bestFit="1" customWidth="1"/>
    <col min="27" max="27" width="13.28515625" bestFit="1" customWidth="1"/>
    <col min="28" max="29" width="9.28515625" bestFit="1" customWidth="1"/>
    <col min="30" max="31" width="13.140625" bestFit="1" customWidth="1"/>
  </cols>
  <sheetData>
    <row r="1" spans="1:49" x14ac:dyDescent="0.2">
      <c r="A1" s="6"/>
      <c r="B1" s="6"/>
      <c r="C1" s="6"/>
      <c r="D1" s="6"/>
      <c r="E1" s="6"/>
      <c r="F1" s="6"/>
      <c r="G1" s="6"/>
      <c r="H1" s="7"/>
      <c r="I1" s="6" t="s">
        <v>47</v>
      </c>
      <c r="J1" s="6"/>
      <c r="K1" s="6"/>
    </row>
    <row r="2" spans="1:49" x14ac:dyDescent="0.2">
      <c r="A2" s="6"/>
      <c r="B2" s="8" t="s">
        <v>48</v>
      </c>
      <c r="C2" s="8" t="s">
        <v>49</v>
      </c>
      <c r="D2" s="8" t="s">
        <v>50</v>
      </c>
      <c r="E2" s="8" t="s">
        <v>51</v>
      </c>
      <c r="F2" s="8" t="s">
        <v>52</v>
      </c>
      <c r="G2" s="6"/>
      <c r="H2" s="7"/>
      <c r="I2" s="6" t="s">
        <v>53</v>
      </c>
      <c r="J2" s="9">
        <f>70000</f>
        <v>70000</v>
      </c>
      <c r="K2" s="6" t="s">
        <v>18</v>
      </c>
    </row>
    <row r="3" spans="1:49" x14ac:dyDescent="0.2">
      <c r="A3" s="6"/>
      <c r="B3" s="10">
        <v>1</v>
      </c>
      <c r="C3" s="7">
        <f>'4 elems'!D19</f>
        <v>0</v>
      </c>
      <c r="D3" s="7">
        <f>'4 elems'!D20</f>
        <v>0</v>
      </c>
      <c r="E3" s="7"/>
      <c r="F3" s="7"/>
      <c r="G3" s="6"/>
      <c r="H3" s="7"/>
      <c r="I3" s="6" t="s">
        <v>54</v>
      </c>
      <c r="J3" s="7">
        <f>0.3</f>
        <v>0.3</v>
      </c>
      <c r="K3" s="6"/>
    </row>
    <row r="4" spans="1:49" x14ac:dyDescent="0.2">
      <c r="A4" s="6"/>
      <c r="B4" s="10">
        <v>2</v>
      </c>
      <c r="C4" s="7">
        <f>'4 elems'!E19</f>
        <v>666.66666666666663</v>
      </c>
      <c r="D4" s="7">
        <f>'4 elems'!E20</f>
        <v>500</v>
      </c>
      <c r="E4" s="7"/>
      <c r="F4" s="7"/>
      <c r="G4" s="6"/>
      <c r="H4" s="7"/>
      <c r="I4" s="6" t="s">
        <v>55</v>
      </c>
      <c r="J4" s="7"/>
      <c r="K4" s="6"/>
    </row>
    <row r="5" spans="1:49" x14ac:dyDescent="0.2">
      <c r="A5" s="6"/>
      <c r="B5" s="10">
        <v>3</v>
      </c>
      <c r="C5" s="7">
        <f>'4 elems'!I19</f>
        <v>1333.3333333333333</v>
      </c>
      <c r="D5" s="7">
        <f>'4 elems'!I20</f>
        <v>1000</v>
      </c>
      <c r="E5" s="7"/>
      <c r="F5" s="7"/>
      <c r="G5" s="6"/>
      <c r="H5" s="7"/>
      <c r="I5" s="6"/>
      <c r="J5" s="6"/>
      <c r="K5" s="6"/>
    </row>
    <row r="6" spans="1:49" x14ac:dyDescent="0.2">
      <c r="A6" s="6"/>
      <c r="B6" s="10">
        <v>4</v>
      </c>
      <c r="C6" s="7">
        <f>'4 elems'!E23</f>
        <v>2000</v>
      </c>
      <c r="D6" s="7">
        <f>'4 elems'!E24</f>
        <v>1500</v>
      </c>
      <c r="E6" s="7"/>
      <c r="F6" s="7"/>
      <c r="G6" s="6"/>
      <c r="H6" s="7"/>
      <c r="I6" s="7"/>
      <c r="J6" s="7"/>
      <c r="K6" s="7"/>
    </row>
    <row r="7" spans="1:49" x14ac:dyDescent="0.2">
      <c r="A7" s="6"/>
      <c r="B7" s="10">
        <v>5</v>
      </c>
      <c r="C7" s="7">
        <f>'4 elems'!F23</f>
        <v>1333.3333333333333</v>
      </c>
      <c r="D7" s="7">
        <f>'4 elems'!F24</f>
        <v>1333.3333333333333</v>
      </c>
      <c r="G7" s="6"/>
      <c r="H7" s="7"/>
      <c r="I7" s="7"/>
      <c r="J7" s="7"/>
      <c r="K7" s="7"/>
    </row>
    <row r="8" spans="1:49" x14ac:dyDescent="0.2">
      <c r="A8" s="6"/>
      <c r="B8" s="10">
        <v>6</v>
      </c>
      <c r="C8" s="7">
        <f>'4 elems'!F19</f>
        <v>0</v>
      </c>
      <c r="D8" s="7">
        <f>'4 elems'!F20</f>
        <v>1000</v>
      </c>
      <c r="G8" s="6"/>
    </row>
    <row r="9" spans="1:49" x14ac:dyDescent="0.2">
      <c r="A9" s="6"/>
      <c r="B9" s="6"/>
      <c r="C9" s="6"/>
      <c r="D9" s="6"/>
      <c r="E9" s="6"/>
      <c r="F9" s="6"/>
      <c r="G9" s="6"/>
    </row>
    <row r="10" spans="1:49" x14ac:dyDescent="0.2">
      <c r="A10" s="7"/>
      <c r="B10" s="7"/>
      <c r="C10" s="7"/>
      <c r="D10" s="7"/>
      <c r="E10" s="7"/>
      <c r="F10" s="7"/>
      <c r="G10" s="7"/>
      <c r="H10" s="7"/>
      <c r="I10" s="19"/>
      <c r="J10" s="7"/>
      <c r="K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</row>
    <row r="11" spans="1:49" x14ac:dyDescent="0.2">
      <c r="A11" s="222" t="s">
        <v>121</v>
      </c>
      <c r="B11" s="222"/>
      <c r="C11" s="222"/>
      <c r="D11" s="222"/>
      <c r="E11" s="222"/>
      <c r="F11" s="222"/>
      <c r="G11" s="222"/>
      <c r="H11" s="222"/>
      <c r="I11" s="222"/>
      <c r="J11" s="222"/>
      <c r="K11" s="223"/>
      <c r="M11" s="222" t="s">
        <v>122</v>
      </c>
      <c r="N11" s="222"/>
      <c r="O11" s="222"/>
      <c r="P11" s="222"/>
      <c r="Q11" s="222"/>
      <c r="R11" s="222"/>
      <c r="S11" s="222"/>
      <c r="T11" s="222"/>
      <c r="U11" s="222"/>
      <c r="V11" s="222"/>
      <c r="W11" s="223"/>
      <c r="Y11" s="222" t="s">
        <v>123</v>
      </c>
      <c r="Z11" s="222"/>
      <c r="AA11" s="222"/>
      <c r="AB11" s="222"/>
      <c r="AC11" s="222"/>
      <c r="AD11" s="222"/>
      <c r="AE11" s="222"/>
      <c r="AF11" s="222"/>
      <c r="AG11" s="222"/>
      <c r="AH11" s="222"/>
      <c r="AI11" s="223"/>
      <c r="AK11" s="222" t="s">
        <v>124</v>
      </c>
      <c r="AL11" s="222"/>
      <c r="AM11" s="222"/>
      <c r="AN11" s="222"/>
      <c r="AO11" s="222"/>
      <c r="AP11" s="222"/>
      <c r="AQ11" s="222"/>
      <c r="AR11" s="222"/>
      <c r="AS11" s="222"/>
      <c r="AT11" s="222"/>
      <c r="AU11" s="223"/>
    </row>
    <row r="12" spans="1:49" x14ac:dyDescent="0.2">
      <c r="A12" s="11"/>
      <c r="B12" s="6"/>
      <c r="C12" s="12"/>
      <c r="D12" s="12"/>
      <c r="E12" s="12"/>
      <c r="F12" s="13"/>
      <c r="G12" s="12"/>
      <c r="H12" s="12"/>
      <c r="I12" s="12"/>
      <c r="J12" s="12"/>
      <c r="K12" s="14"/>
      <c r="M12" s="11"/>
      <c r="N12" s="6"/>
      <c r="O12" s="12"/>
      <c r="P12" s="12"/>
      <c r="Q12" s="12"/>
      <c r="R12" s="13"/>
      <c r="S12" s="12"/>
      <c r="T12" s="12"/>
      <c r="U12" s="12"/>
      <c r="V12" s="12"/>
      <c r="W12" s="14"/>
      <c r="Y12" s="11"/>
      <c r="Z12" s="6"/>
      <c r="AA12" s="12"/>
      <c r="AB12" s="12"/>
      <c r="AC12" s="12"/>
      <c r="AD12" s="13"/>
      <c r="AE12" s="12"/>
      <c r="AF12" s="12"/>
      <c r="AG12" s="12"/>
      <c r="AH12" s="12"/>
      <c r="AI12" s="14"/>
      <c r="AK12" s="11"/>
      <c r="AL12" s="6"/>
      <c r="AM12" s="12"/>
      <c r="AN12" s="12"/>
      <c r="AO12" s="12"/>
      <c r="AP12" s="13"/>
      <c r="AQ12" s="12"/>
      <c r="AR12" s="12"/>
      <c r="AS12" s="12"/>
      <c r="AT12" s="12"/>
      <c r="AU12" s="14"/>
    </row>
    <row r="13" spans="1:49" x14ac:dyDescent="0.2">
      <c r="A13" s="15"/>
      <c r="B13" s="122">
        <v>1</v>
      </c>
      <c r="C13" s="123">
        <f>C3</f>
        <v>0</v>
      </c>
      <c r="D13" s="124">
        <f>D3</f>
        <v>0</v>
      </c>
      <c r="E13" s="6"/>
      <c r="F13" s="19"/>
      <c r="G13" s="12"/>
      <c r="H13" s="16">
        <f t="array" ref="H13:J15">MINVERSE(B13:D15)</f>
        <v>1</v>
      </c>
      <c r="I13" s="17">
        <v>0</v>
      </c>
      <c r="J13" s="18">
        <v>0</v>
      </c>
      <c r="K13" s="26"/>
      <c r="M13" s="15"/>
      <c r="N13" s="122">
        <v>1</v>
      </c>
      <c r="O13" s="123">
        <f>C4</f>
        <v>666.66666666666663</v>
      </c>
      <c r="P13" s="124">
        <f>D4</f>
        <v>500</v>
      </c>
      <c r="Q13" s="6"/>
      <c r="R13" s="19"/>
      <c r="S13" s="12"/>
      <c r="T13" s="16">
        <f t="array" ref="T13:V15">MINVERSE(N13:P15)</f>
        <v>2</v>
      </c>
      <c r="U13" s="17">
        <v>-1</v>
      </c>
      <c r="V13" s="18">
        <v>0</v>
      </c>
      <c r="W13" s="26"/>
      <c r="Y13" s="15"/>
      <c r="Z13" s="122">
        <v>1</v>
      </c>
      <c r="AA13" s="123">
        <f t="shared" ref="AA13:AB15" si="0">C5</f>
        <v>1333.3333333333333</v>
      </c>
      <c r="AB13" s="124">
        <f t="shared" si="0"/>
        <v>1000</v>
      </c>
      <c r="AC13" s="6"/>
      <c r="AD13" s="19"/>
      <c r="AE13" s="12"/>
      <c r="AF13" s="16">
        <f t="array" ref="AF13:AH15">MINVERSE(Z13:AB15)</f>
        <v>3</v>
      </c>
      <c r="AG13" s="17">
        <v>-1.9999999999999996</v>
      </c>
      <c r="AH13" s="18">
        <v>-4.4408920985006262E-16</v>
      </c>
      <c r="AI13" s="26"/>
      <c r="AK13" s="15"/>
      <c r="AL13" s="122">
        <v>1</v>
      </c>
      <c r="AM13" s="123">
        <f>C5</f>
        <v>1333.3333333333333</v>
      </c>
      <c r="AN13" s="124">
        <f>D5</f>
        <v>1000</v>
      </c>
      <c r="AO13" s="6"/>
      <c r="AP13" s="19"/>
      <c r="AQ13" s="12"/>
      <c r="AR13" s="16">
        <f t="array" ref="AR13:AT15">MINVERSE(AL13:AN15)</f>
        <v>3.0000000000000004</v>
      </c>
      <c r="AS13" s="17">
        <v>-3.0000000000000004</v>
      </c>
      <c r="AT13" s="18">
        <v>1</v>
      </c>
      <c r="AU13" s="26"/>
      <c r="AW13" t="s">
        <v>133</v>
      </c>
    </row>
    <row r="14" spans="1:49" x14ac:dyDescent="0.2">
      <c r="A14" s="27" t="s">
        <v>57</v>
      </c>
      <c r="B14" s="20">
        <v>1</v>
      </c>
      <c r="C14" s="21">
        <f>C4</f>
        <v>666.66666666666663</v>
      </c>
      <c r="D14" s="22">
        <f>D4</f>
        <v>500</v>
      </c>
      <c r="E14" s="6"/>
      <c r="F14" s="19"/>
      <c r="G14" s="28" t="s">
        <v>58</v>
      </c>
      <c r="H14" s="20">
        <v>-7.5000000000000002E-4</v>
      </c>
      <c r="I14" s="21">
        <v>1.5E-3</v>
      </c>
      <c r="J14" s="22">
        <v>-7.5000000000000002E-4</v>
      </c>
      <c r="K14" s="26"/>
      <c r="M14" s="27" t="s">
        <v>57</v>
      </c>
      <c r="N14" s="20">
        <v>1</v>
      </c>
      <c r="O14" s="21">
        <f>C5</f>
        <v>1333.3333333333333</v>
      </c>
      <c r="P14" s="22">
        <f>D5</f>
        <v>1000</v>
      </c>
      <c r="Q14" s="6"/>
      <c r="R14" s="19"/>
      <c r="S14" s="28" t="s">
        <v>58</v>
      </c>
      <c r="T14" s="20">
        <v>0</v>
      </c>
      <c r="U14" s="21">
        <v>7.5000000000000002E-4</v>
      </c>
      <c r="V14" s="22">
        <v>-7.5000000000000002E-4</v>
      </c>
      <c r="W14" s="26"/>
      <c r="Y14" s="27" t="s">
        <v>57</v>
      </c>
      <c r="Z14" s="20">
        <v>1</v>
      </c>
      <c r="AA14" s="21">
        <f t="shared" si="0"/>
        <v>2000</v>
      </c>
      <c r="AB14" s="22">
        <f t="shared" si="0"/>
        <v>1500</v>
      </c>
      <c r="AC14" s="6"/>
      <c r="AD14" s="19"/>
      <c r="AE14" s="28" t="s">
        <v>58</v>
      </c>
      <c r="AF14" s="20">
        <v>7.5000000000000023E-4</v>
      </c>
      <c r="AG14" s="21">
        <v>1.4999999999999998E-3</v>
      </c>
      <c r="AH14" s="22">
        <v>-2.2500000000000003E-3</v>
      </c>
      <c r="AI14" s="26"/>
      <c r="AK14" s="27" t="s">
        <v>57</v>
      </c>
      <c r="AL14" s="20">
        <v>1</v>
      </c>
      <c r="AM14" s="39">
        <f>C7</f>
        <v>1333.3333333333333</v>
      </c>
      <c r="AN14" s="162">
        <f>D7</f>
        <v>1333.3333333333333</v>
      </c>
      <c r="AO14" s="6"/>
      <c r="AP14" s="19"/>
      <c r="AQ14" s="28" t="s">
        <v>58</v>
      </c>
      <c r="AR14" s="20">
        <v>7.5000000000000002E-4</v>
      </c>
      <c r="AS14" s="21">
        <v>0</v>
      </c>
      <c r="AT14" s="22">
        <v>-7.5000000000000002E-4</v>
      </c>
      <c r="AU14" s="26"/>
    </row>
    <row r="15" spans="1:49" x14ac:dyDescent="0.2">
      <c r="A15" s="15"/>
      <c r="B15" s="23">
        <v>1</v>
      </c>
      <c r="C15" s="24">
        <f>C8</f>
        <v>0</v>
      </c>
      <c r="D15" s="25">
        <f>D8</f>
        <v>1000</v>
      </c>
      <c r="E15" s="6"/>
      <c r="F15" s="19"/>
      <c r="G15" s="12"/>
      <c r="H15" s="23">
        <v>-1E-3</v>
      </c>
      <c r="I15" s="24">
        <v>0</v>
      </c>
      <c r="J15" s="25">
        <v>1E-3</v>
      </c>
      <c r="K15" s="26"/>
      <c r="M15" s="15"/>
      <c r="N15" s="23">
        <v>1</v>
      </c>
      <c r="O15" s="24">
        <f>C8</f>
        <v>0</v>
      </c>
      <c r="P15" s="25">
        <f>D8</f>
        <v>1000</v>
      </c>
      <c r="Q15" s="6"/>
      <c r="R15" s="19"/>
      <c r="S15" s="12"/>
      <c r="T15" s="23">
        <v>-2E-3</v>
      </c>
      <c r="U15" s="24">
        <v>1E-3</v>
      </c>
      <c r="V15" s="25">
        <v>1E-3</v>
      </c>
      <c r="W15" s="26"/>
      <c r="Y15" s="15"/>
      <c r="Z15" s="23">
        <v>1</v>
      </c>
      <c r="AA15" s="24">
        <f t="shared" si="0"/>
        <v>1333.3333333333333</v>
      </c>
      <c r="AB15" s="25">
        <f t="shared" si="0"/>
        <v>1333.3333333333333</v>
      </c>
      <c r="AC15" s="6"/>
      <c r="AD15" s="19"/>
      <c r="AE15" s="12"/>
      <c r="AF15" s="23">
        <v>-3.0000000000000005E-3</v>
      </c>
      <c r="AG15" s="24">
        <v>0</v>
      </c>
      <c r="AH15" s="25">
        <v>3.0000000000000005E-3</v>
      </c>
      <c r="AI15" s="26"/>
      <c r="AK15" s="15"/>
      <c r="AL15" s="23">
        <v>1</v>
      </c>
      <c r="AM15" s="24">
        <f>C8</f>
        <v>0</v>
      </c>
      <c r="AN15" s="25">
        <f>D8</f>
        <v>1000</v>
      </c>
      <c r="AO15" s="6"/>
      <c r="AP15" s="19"/>
      <c r="AQ15" s="12"/>
      <c r="AR15" s="23">
        <v>-3.0000000000000005E-3</v>
      </c>
      <c r="AS15" s="24">
        <v>3.0000000000000005E-3</v>
      </c>
      <c r="AT15" s="25">
        <v>0</v>
      </c>
      <c r="AU15" s="26"/>
    </row>
    <row r="16" spans="1:49" x14ac:dyDescent="0.2">
      <c r="A16" s="29"/>
      <c r="B16" s="6"/>
      <c r="C16" s="12"/>
      <c r="D16" s="30"/>
      <c r="E16" s="30"/>
      <c r="F16" s="21"/>
      <c r="G16" s="12"/>
      <c r="H16" s="6"/>
      <c r="I16" s="12"/>
      <c r="J16" s="31"/>
      <c r="K16" s="32"/>
      <c r="M16" s="29"/>
      <c r="N16" s="6"/>
      <c r="O16" s="12"/>
      <c r="P16" s="30"/>
      <c r="Q16" s="30"/>
      <c r="R16" s="21"/>
      <c r="S16" s="12"/>
      <c r="T16" s="6"/>
      <c r="U16" s="12"/>
      <c r="V16" s="31"/>
      <c r="W16" s="32"/>
      <c r="Y16" s="29"/>
      <c r="Z16" s="6"/>
      <c r="AA16" s="12"/>
      <c r="AB16" s="30"/>
      <c r="AC16" s="30"/>
      <c r="AD16" s="21"/>
      <c r="AE16" s="12"/>
      <c r="AF16" s="6"/>
      <c r="AG16" s="12"/>
      <c r="AH16" s="31"/>
      <c r="AI16" s="32"/>
      <c r="AK16" s="29"/>
      <c r="AL16" s="6"/>
      <c r="AM16" s="12"/>
      <c r="AN16" s="30"/>
      <c r="AO16" s="30"/>
      <c r="AP16" s="21"/>
      <c r="AQ16" s="12"/>
      <c r="AR16" s="6"/>
      <c r="AS16" s="12"/>
      <c r="AT16" s="31"/>
      <c r="AU16" s="32"/>
    </row>
    <row r="17" spans="1:58" x14ac:dyDescent="0.2">
      <c r="A17" s="33"/>
      <c r="B17" s="34"/>
      <c r="C17" s="13"/>
      <c r="D17" s="13"/>
      <c r="E17" s="13"/>
      <c r="F17" s="13"/>
      <c r="G17" s="13"/>
      <c r="H17" s="19"/>
      <c r="I17" s="19"/>
      <c r="J17" s="19"/>
      <c r="K17" s="35"/>
      <c r="M17" s="33"/>
      <c r="N17" s="34"/>
      <c r="O17" s="13"/>
      <c r="P17" s="13"/>
      <c r="Q17" s="13"/>
      <c r="R17" s="13"/>
      <c r="S17" s="13"/>
      <c r="T17" s="19"/>
      <c r="U17" s="19"/>
      <c r="V17" s="19"/>
      <c r="W17" s="35"/>
      <c r="Y17" s="33"/>
      <c r="Z17" s="34"/>
      <c r="AA17" s="13"/>
      <c r="AB17" s="13"/>
      <c r="AC17" s="13"/>
      <c r="AD17" s="13"/>
      <c r="AE17" s="13"/>
      <c r="AF17" s="19"/>
      <c r="AG17" s="19"/>
      <c r="AH17" s="19"/>
      <c r="AI17" s="35"/>
      <c r="AK17" s="33"/>
      <c r="AL17" s="34"/>
      <c r="AM17" s="13"/>
      <c r="AN17" s="13"/>
      <c r="AO17" s="13"/>
      <c r="AP17" s="13"/>
      <c r="AQ17" s="13"/>
      <c r="AR17" s="19"/>
      <c r="AS17" s="19"/>
      <c r="AT17" s="19"/>
      <c r="AU17" s="35"/>
    </row>
    <row r="18" spans="1:58" x14ac:dyDescent="0.2">
      <c r="A18" s="29"/>
      <c r="B18" s="6"/>
      <c r="C18" s="6"/>
      <c r="D18" s="6"/>
      <c r="E18" s="6"/>
      <c r="F18" s="6"/>
      <c r="G18" s="6"/>
      <c r="H18" s="19"/>
      <c r="I18" s="150"/>
      <c r="J18" s="150"/>
      <c r="K18" s="151"/>
      <c r="M18" s="29"/>
      <c r="N18" s="6"/>
      <c r="O18" s="6"/>
      <c r="P18" s="6"/>
      <c r="Q18" s="6"/>
      <c r="R18" s="6"/>
      <c r="S18" s="6"/>
      <c r="T18" s="19"/>
      <c r="U18" s="150"/>
      <c r="V18" s="150"/>
      <c r="W18" s="151"/>
      <c r="Y18" s="29"/>
      <c r="Z18" s="6"/>
      <c r="AA18" s="6"/>
      <c r="AB18" s="6"/>
      <c r="AC18" s="6"/>
      <c r="AD18" s="6"/>
      <c r="AE18" s="6"/>
      <c r="AF18" s="19"/>
      <c r="AG18" s="150"/>
      <c r="AH18" s="150"/>
      <c r="AI18" s="151"/>
      <c r="AK18" s="29"/>
      <c r="AL18" s="6"/>
      <c r="AM18" s="6"/>
      <c r="AN18" s="6"/>
      <c r="AO18" s="6"/>
      <c r="AP18" s="6"/>
      <c r="AQ18" s="6"/>
      <c r="AR18" s="19"/>
      <c r="AS18" s="150"/>
      <c r="AT18" s="150"/>
      <c r="AU18" s="151"/>
    </row>
    <row r="19" spans="1:58" x14ac:dyDescent="0.2">
      <c r="A19" s="27" t="s">
        <v>59</v>
      </c>
      <c r="B19" s="21">
        <f t="array" ref="B19:B21">TRANSPOSE(H13:J13)</f>
        <v>1</v>
      </c>
      <c r="C19" s="21">
        <f t="array" ref="C19:C21">TRANSPOSE(H14:J14)</f>
        <v>-7.5000000000000002E-4</v>
      </c>
      <c r="D19" s="37" t="s">
        <v>60</v>
      </c>
      <c r="E19" s="21">
        <f t="array" ref="E19:E21">TRANSPOSE(H15:J15)</f>
        <v>-1E-3</v>
      </c>
      <c r="F19" s="37" t="s">
        <v>61</v>
      </c>
      <c r="G19" s="6"/>
      <c r="H19" s="19"/>
      <c r="I19" s="28" t="s">
        <v>62</v>
      </c>
      <c r="J19" s="19"/>
      <c r="K19" s="26"/>
      <c r="M19" s="27" t="s">
        <v>59</v>
      </c>
      <c r="N19" s="21">
        <f t="array" ref="N19:N21">TRANSPOSE(T13:V13)</f>
        <v>2</v>
      </c>
      <c r="O19" s="21">
        <f t="array" ref="O19:O21">TRANSPOSE(T14:V14)</f>
        <v>0</v>
      </c>
      <c r="P19" s="37" t="s">
        <v>60</v>
      </c>
      <c r="Q19" s="21">
        <f t="array" ref="Q19:Q21">TRANSPOSE(T15:V15)</f>
        <v>-2E-3</v>
      </c>
      <c r="R19" s="37" t="s">
        <v>61</v>
      </c>
      <c r="S19" s="6"/>
      <c r="T19" s="19"/>
      <c r="U19" s="28" t="s">
        <v>62</v>
      </c>
      <c r="V19" s="19"/>
      <c r="W19" s="26"/>
      <c r="Y19" s="27" t="s">
        <v>59</v>
      </c>
      <c r="Z19" s="21">
        <f t="array" ref="Z19:Z21">TRANSPOSE(AF13:AH13)</f>
        <v>3</v>
      </c>
      <c r="AA19" s="21">
        <f t="array" ref="AA19:AA21">TRANSPOSE(AF14:AH14)</f>
        <v>7.5000000000000023E-4</v>
      </c>
      <c r="AB19" s="37" t="s">
        <v>60</v>
      </c>
      <c r="AC19" s="21">
        <f t="array" ref="AC19:AC21">TRANSPOSE(AF15:AH15)</f>
        <v>-3.0000000000000005E-3</v>
      </c>
      <c r="AD19" s="37" t="s">
        <v>61</v>
      </c>
      <c r="AE19" s="6"/>
      <c r="AF19" s="19"/>
      <c r="AG19" s="28" t="s">
        <v>62</v>
      </c>
      <c r="AH19" s="19"/>
      <c r="AI19" s="26"/>
      <c r="AK19" s="27" t="s">
        <v>59</v>
      </c>
      <c r="AL19" s="21">
        <f t="array" ref="AL19:AL21">TRANSPOSE(AR13:AT13)</f>
        <v>3.0000000000000004</v>
      </c>
      <c r="AM19" s="21">
        <f t="array" ref="AM19:AM21">TRANSPOSE(AR14:AT14)</f>
        <v>7.5000000000000002E-4</v>
      </c>
      <c r="AN19" s="37" t="s">
        <v>60</v>
      </c>
      <c r="AO19" s="21">
        <f t="array" ref="AO19:AO21">TRANSPOSE(AR15:AT15)</f>
        <v>-3.0000000000000005E-3</v>
      </c>
      <c r="AP19" s="37" t="s">
        <v>61</v>
      </c>
      <c r="AQ19" s="6"/>
      <c r="AR19" s="19"/>
      <c r="AS19" s="28" t="s">
        <v>62</v>
      </c>
      <c r="AT19" s="19"/>
      <c r="AU19" s="26"/>
    </row>
    <row r="20" spans="1:58" x14ac:dyDescent="0.2">
      <c r="A20" s="27" t="s">
        <v>63</v>
      </c>
      <c r="B20" s="21">
        <v>0</v>
      </c>
      <c r="C20" s="21">
        <v>1.5E-3</v>
      </c>
      <c r="D20" s="38" t="str">
        <f>D19</f>
        <v>x</v>
      </c>
      <c r="E20" s="21">
        <v>0</v>
      </c>
      <c r="F20" s="38" t="str">
        <f>F19</f>
        <v>y</v>
      </c>
      <c r="G20" s="6"/>
      <c r="H20" s="19"/>
      <c r="I20" s="28" t="s">
        <v>64</v>
      </c>
      <c r="J20" s="19"/>
      <c r="K20" s="26"/>
      <c r="L20" s="145"/>
      <c r="M20" s="27" t="s">
        <v>63</v>
      </c>
      <c r="N20" s="21">
        <v>-1</v>
      </c>
      <c r="O20" s="21">
        <v>7.5000000000000002E-4</v>
      </c>
      <c r="P20" s="38" t="str">
        <f>P19</f>
        <v>x</v>
      </c>
      <c r="Q20" s="21">
        <v>1E-3</v>
      </c>
      <c r="R20" s="38" t="str">
        <f>R19</f>
        <v>y</v>
      </c>
      <c r="S20" s="6"/>
      <c r="T20" s="19"/>
      <c r="U20" s="28" t="s">
        <v>64</v>
      </c>
      <c r="V20" s="19"/>
      <c r="W20" s="26"/>
      <c r="Y20" s="27" t="s">
        <v>63</v>
      </c>
      <c r="Z20" s="21">
        <v>-1.9999999999999996</v>
      </c>
      <c r="AA20" s="21">
        <v>1.4999999999999998E-3</v>
      </c>
      <c r="AB20" s="38" t="str">
        <f>AB19</f>
        <v>x</v>
      </c>
      <c r="AC20" s="21">
        <v>0</v>
      </c>
      <c r="AD20" s="38" t="str">
        <f>AD19</f>
        <v>y</v>
      </c>
      <c r="AE20" s="6"/>
      <c r="AF20" s="19"/>
      <c r="AG20" s="28" t="s">
        <v>64</v>
      </c>
      <c r="AH20" s="19"/>
      <c r="AI20" s="26"/>
      <c r="AJ20" s="145"/>
      <c r="AK20" s="27" t="s">
        <v>63</v>
      </c>
      <c r="AL20" s="21">
        <v>-3.0000000000000004</v>
      </c>
      <c r="AM20" s="21">
        <v>0</v>
      </c>
      <c r="AN20" s="38" t="str">
        <f>AN19</f>
        <v>x</v>
      </c>
      <c r="AO20" s="21">
        <v>3.0000000000000005E-3</v>
      </c>
      <c r="AP20" s="38" t="str">
        <f>AP19</f>
        <v>y</v>
      </c>
      <c r="AQ20" s="6"/>
      <c r="AR20" s="19"/>
      <c r="AS20" s="28" t="s">
        <v>64</v>
      </c>
      <c r="AT20" s="19"/>
      <c r="AU20" s="26"/>
    </row>
    <row r="21" spans="1:58" x14ac:dyDescent="0.2">
      <c r="A21" s="27" t="s">
        <v>65</v>
      </c>
      <c r="B21" s="21">
        <v>0</v>
      </c>
      <c r="C21" s="21">
        <v>-7.5000000000000002E-4</v>
      </c>
      <c r="D21" s="38" t="str">
        <f>D20</f>
        <v>x</v>
      </c>
      <c r="E21" s="21">
        <v>1E-3</v>
      </c>
      <c r="F21" s="38" t="str">
        <f>F20</f>
        <v>y</v>
      </c>
      <c r="G21" s="12"/>
      <c r="H21" s="19"/>
      <c r="I21" s="6"/>
      <c r="J21" s="6"/>
      <c r="K21" s="26"/>
      <c r="L21" s="145"/>
      <c r="M21" s="27" t="s">
        <v>65</v>
      </c>
      <c r="N21" s="21">
        <v>0</v>
      </c>
      <c r="O21" s="21">
        <v>-7.5000000000000002E-4</v>
      </c>
      <c r="P21" s="38" t="str">
        <f>P20</f>
        <v>x</v>
      </c>
      <c r="Q21" s="21">
        <v>1E-3</v>
      </c>
      <c r="R21" s="38" t="str">
        <f>R20</f>
        <v>y</v>
      </c>
      <c r="S21" s="12"/>
      <c r="T21" s="19"/>
      <c r="U21" s="6"/>
      <c r="V21" s="6"/>
      <c r="W21" s="26"/>
      <c r="Y21" s="27" t="s">
        <v>65</v>
      </c>
      <c r="Z21" s="21">
        <v>-4.4408920985006262E-16</v>
      </c>
      <c r="AA21" s="21">
        <v>-2.2500000000000003E-3</v>
      </c>
      <c r="AB21" s="38" t="str">
        <f>AB20</f>
        <v>x</v>
      </c>
      <c r="AC21" s="21">
        <v>3.0000000000000005E-3</v>
      </c>
      <c r="AD21" s="38" t="str">
        <f>AD20</f>
        <v>y</v>
      </c>
      <c r="AE21" s="12"/>
      <c r="AF21" s="19"/>
      <c r="AG21" s="6"/>
      <c r="AH21" s="6"/>
      <c r="AI21" s="26"/>
      <c r="AJ21" s="145"/>
      <c r="AK21" s="27" t="s">
        <v>65</v>
      </c>
      <c r="AL21" s="21">
        <v>1</v>
      </c>
      <c r="AM21" s="21">
        <v>-7.5000000000000002E-4</v>
      </c>
      <c r="AN21" s="38" t="str">
        <f>AN20</f>
        <v>x</v>
      </c>
      <c r="AO21" s="21">
        <v>0</v>
      </c>
      <c r="AP21" s="38" t="str">
        <f>AP20</f>
        <v>y</v>
      </c>
      <c r="AQ21" s="12"/>
      <c r="AR21" s="19"/>
      <c r="AS21" s="6"/>
      <c r="AT21" s="6"/>
      <c r="AU21" s="26"/>
    </row>
    <row r="22" spans="1:58" x14ac:dyDescent="0.2">
      <c r="A22" s="27"/>
      <c r="B22" s="6"/>
      <c r="C22" s="6"/>
      <c r="D22" s="6"/>
      <c r="E22" s="6"/>
      <c r="F22" s="6"/>
      <c r="G22" s="6"/>
      <c r="H22" s="19"/>
      <c r="I22" s="19"/>
      <c r="J22" s="19"/>
      <c r="K22" s="35"/>
      <c r="L22" s="146"/>
      <c r="M22" s="27"/>
      <c r="N22" s="6"/>
      <c r="O22" s="6"/>
      <c r="P22" s="6"/>
      <c r="Q22" s="6"/>
      <c r="R22" s="6"/>
      <c r="S22" s="6"/>
      <c r="T22" s="19"/>
      <c r="U22" s="19"/>
      <c r="V22" s="19"/>
      <c r="W22" s="35"/>
      <c r="Y22" s="27"/>
      <c r="Z22" s="6"/>
      <c r="AA22" s="6"/>
      <c r="AB22" s="6"/>
      <c r="AC22" s="6"/>
      <c r="AD22" s="6"/>
      <c r="AE22" s="6"/>
      <c r="AF22" s="19"/>
      <c r="AG22" s="19"/>
      <c r="AH22" s="19"/>
      <c r="AI22" s="35"/>
      <c r="AJ22" s="146"/>
      <c r="AK22" s="27"/>
      <c r="AL22" s="6"/>
      <c r="AM22" s="6"/>
      <c r="AN22" s="6"/>
      <c r="AO22" s="6"/>
      <c r="AP22" s="6"/>
      <c r="AQ22" s="6"/>
      <c r="AR22" s="19"/>
      <c r="AS22" s="19"/>
      <c r="AT22" s="19"/>
      <c r="AU22" s="35"/>
    </row>
    <row r="23" spans="1:58" ht="13.5" thickBot="1" x14ac:dyDescent="0.25">
      <c r="A23" s="40"/>
      <c r="B23" s="41"/>
      <c r="C23" s="41"/>
      <c r="D23" s="41"/>
      <c r="E23" s="41"/>
      <c r="F23" s="41"/>
      <c r="G23" s="41"/>
      <c r="H23" s="6"/>
      <c r="I23" s="6"/>
      <c r="J23" s="6"/>
      <c r="K23" s="26"/>
      <c r="L23" s="145"/>
      <c r="M23" s="40"/>
      <c r="N23" s="41"/>
      <c r="O23" s="41"/>
      <c r="P23" s="41"/>
      <c r="Q23" s="41"/>
      <c r="R23" s="41"/>
      <c r="S23" s="41"/>
      <c r="T23" s="6"/>
      <c r="U23" s="6"/>
      <c r="V23" s="6"/>
      <c r="W23" s="26"/>
      <c r="Y23" s="40"/>
      <c r="Z23" s="41"/>
      <c r="AA23" s="41"/>
      <c r="AB23" s="41"/>
      <c r="AC23" s="41"/>
      <c r="AD23" s="41"/>
      <c r="AE23" s="41"/>
      <c r="AF23" s="6"/>
      <c r="AG23" s="6"/>
      <c r="AH23" s="6"/>
      <c r="AI23" s="26"/>
      <c r="AJ23" s="145"/>
      <c r="AK23" s="40"/>
      <c r="AL23" s="41"/>
      <c r="AM23" s="41"/>
      <c r="AN23" s="41"/>
      <c r="AO23" s="41"/>
      <c r="AP23" s="41"/>
      <c r="AQ23" s="41"/>
      <c r="AR23" s="6"/>
      <c r="AS23" s="6"/>
      <c r="AT23" s="6"/>
      <c r="AU23" s="26"/>
    </row>
    <row r="24" spans="1:58" ht="13.5" thickBot="1" x14ac:dyDescent="0.25">
      <c r="A24" s="152"/>
      <c r="B24" s="6"/>
      <c r="C24" s="6"/>
      <c r="D24" s="6"/>
      <c r="E24" s="6"/>
      <c r="F24" s="6"/>
      <c r="G24" s="6"/>
      <c r="H24" s="6"/>
      <c r="I24" s="181">
        <f>J2/(1-J3^2)</f>
        <v>76923.076923076922</v>
      </c>
      <c r="J24" s="182">
        <f>(J2*J3)/(1-J3^2)</f>
        <v>23076.923076923074</v>
      </c>
      <c r="K24" s="183">
        <v>0</v>
      </c>
      <c r="L24" s="145"/>
      <c r="M24" s="152"/>
      <c r="N24" s="6"/>
      <c r="O24" s="6"/>
      <c r="P24" s="6"/>
      <c r="Q24" s="6"/>
      <c r="R24" s="6"/>
      <c r="S24" s="6"/>
      <c r="T24" s="6"/>
      <c r="U24" s="43">
        <f>I24</f>
        <v>76923.076923076922</v>
      </c>
      <c r="V24" s="44">
        <f t="shared" ref="V24:W26" si="1">J24</f>
        <v>23076.923076923074</v>
      </c>
      <c r="W24" s="45">
        <f t="shared" si="1"/>
        <v>0</v>
      </c>
      <c r="Y24" s="152"/>
      <c r="Z24" s="6"/>
      <c r="AA24" s="6"/>
      <c r="AB24" s="6"/>
      <c r="AC24" s="6"/>
      <c r="AD24" s="6"/>
      <c r="AE24" s="6"/>
      <c r="AF24" s="6"/>
      <c r="AG24" s="43">
        <f>I24</f>
        <v>76923.076923076922</v>
      </c>
      <c r="AH24" s="44">
        <f t="shared" ref="AH24:AI26" si="2">J24</f>
        <v>23076.923076923074</v>
      </c>
      <c r="AI24" s="45">
        <f t="shared" si="2"/>
        <v>0</v>
      </c>
      <c r="AJ24" s="153"/>
      <c r="AK24" s="152"/>
      <c r="AL24" s="6"/>
      <c r="AM24" s="6"/>
      <c r="AN24" s="6"/>
      <c r="AO24" s="6"/>
      <c r="AP24" s="6"/>
      <c r="AQ24" s="6"/>
      <c r="AR24" s="6"/>
      <c r="AS24" s="43">
        <f>I24</f>
        <v>76923.076923076922</v>
      </c>
      <c r="AT24" s="44">
        <f t="shared" ref="AT24:AU26" si="3">J24</f>
        <v>23076.923076923074</v>
      </c>
      <c r="AU24" s="45">
        <f t="shared" si="3"/>
        <v>0</v>
      </c>
    </row>
    <row r="25" spans="1:58" x14ac:dyDescent="0.2">
      <c r="A25" s="27" t="s">
        <v>66</v>
      </c>
      <c r="B25" s="173">
        <f>B19+C19+E19</f>
        <v>0.99824999999999997</v>
      </c>
      <c r="C25" s="174">
        <v>0</v>
      </c>
      <c r="D25" s="175">
        <f>B20+C20+E20</f>
        <v>1.5E-3</v>
      </c>
      <c r="E25" s="174">
        <v>0</v>
      </c>
      <c r="F25" s="175">
        <f>B21+C21+E21</f>
        <v>2.5000000000000001E-4</v>
      </c>
      <c r="G25" s="176">
        <v>0</v>
      </c>
      <c r="H25" s="28" t="s">
        <v>67</v>
      </c>
      <c r="I25" s="184">
        <f>J24</f>
        <v>23076.923076923074</v>
      </c>
      <c r="J25" s="185">
        <f>I24</f>
        <v>76923.076923076922</v>
      </c>
      <c r="K25" s="186">
        <v>0</v>
      </c>
      <c r="L25" s="145"/>
      <c r="M25" s="27" t="s">
        <v>66</v>
      </c>
      <c r="N25" s="165">
        <f>N19+O19+Q19</f>
        <v>1.998</v>
      </c>
      <c r="O25" s="166">
        <v>0</v>
      </c>
      <c r="P25" s="167">
        <f>N20+O20+Q20</f>
        <v>-0.99824999999999997</v>
      </c>
      <c r="Q25" s="166">
        <v>0</v>
      </c>
      <c r="R25" s="167">
        <f>N21+O21+Q21</f>
        <v>2.5000000000000001E-4</v>
      </c>
      <c r="S25" s="168">
        <v>0</v>
      </c>
      <c r="T25" s="28" t="s">
        <v>67</v>
      </c>
      <c r="U25" s="46">
        <f t="shared" ref="U25:U26" si="4">I25</f>
        <v>23076.923076923074</v>
      </c>
      <c r="V25" s="47">
        <f t="shared" si="1"/>
        <v>76923.076923076922</v>
      </c>
      <c r="W25" s="48">
        <f t="shared" si="1"/>
        <v>0</v>
      </c>
      <c r="Y25" s="27" t="s">
        <v>66</v>
      </c>
      <c r="Z25" s="165">
        <f>Z19+AA19+AC19</f>
        <v>2.9977499999999999</v>
      </c>
      <c r="AA25" s="166">
        <v>0</v>
      </c>
      <c r="AB25" s="167">
        <f>Z20+AA20+AC20</f>
        <v>-1.9984999999999995</v>
      </c>
      <c r="AC25" s="166">
        <v>0</v>
      </c>
      <c r="AD25" s="167">
        <f>Z21+AA21+AC21</f>
        <v>7.4999999999955614E-4</v>
      </c>
      <c r="AE25" s="168">
        <v>0</v>
      </c>
      <c r="AF25" s="28" t="s">
        <v>67</v>
      </c>
      <c r="AG25" s="46">
        <f t="shared" ref="AG25:AG26" si="5">I25</f>
        <v>23076.923076923074</v>
      </c>
      <c r="AH25" s="47">
        <f t="shared" si="2"/>
        <v>76923.076923076922</v>
      </c>
      <c r="AI25" s="48">
        <f t="shared" si="2"/>
        <v>0</v>
      </c>
      <c r="AJ25" s="153"/>
      <c r="AK25" s="27" t="s">
        <v>66</v>
      </c>
      <c r="AL25" s="165">
        <f>AL19+AM19+AO19</f>
        <v>2.9977500000000004</v>
      </c>
      <c r="AM25" s="166">
        <v>0</v>
      </c>
      <c r="AN25" s="167">
        <f>AL20+AM20*AX28+AO20*AX29</f>
        <v>-3.0000000000000004</v>
      </c>
      <c r="AO25" s="166">
        <v>0</v>
      </c>
      <c r="AP25" s="167">
        <f>AL21+AM21*AX28+AO21*AX29</f>
        <v>1</v>
      </c>
      <c r="AQ25" s="168">
        <v>0</v>
      </c>
      <c r="AR25" s="28" t="s">
        <v>67</v>
      </c>
      <c r="AS25" s="46">
        <f>I25</f>
        <v>23076.923076923074</v>
      </c>
      <c r="AT25" s="47">
        <f t="shared" si="3"/>
        <v>76923.076923076922</v>
      </c>
      <c r="AU25" s="48">
        <f t="shared" si="3"/>
        <v>0</v>
      </c>
    </row>
    <row r="26" spans="1:58" ht="13.5" thickBot="1" x14ac:dyDescent="0.25">
      <c r="A26" s="27"/>
      <c r="B26" s="177">
        <v>0</v>
      </c>
      <c r="C26" s="178">
        <f>B25</f>
        <v>0.99824999999999997</v>
      </c>
      <c r="D26" s="179">
        <v>0</v>
      </c>
      <c r="E26" s="178">
        <f>D25</f>
        <v>1.5E-3</v>
      </c>
      <c r="F26" s="179">
        <v>0</v>
      </c>
      <c r="G26" s="180">
        <f>F25</f>
        <v>2.5000000000000001E-4</v>
      </c>
      <c r="H26" s="6"/>
      <c r="I26" s="187">
        <v>0</v>
      </c>
      <c r="J26" s="188">
        <v>0</v>
      </c>
      <c r="K26" s="189">
        <f>J2/(2*(1+J3))</f>
        <v>26923.076923076922</v>
      </c>
      <c r="L26" s="147"/>
      <c r="M26" s="27"/>
      <c r="N26" s="169">
        <v>0</v>
      </c>
      <c r="O26" s="170">
        <f>N25</f>
        <v>1.998</v>
      </c>
      <c r="P26" s="171">
        <v>0</v>
      </c>
      <c r="Q26" s="170">
        <f>P25</f>
        <v>-0.99824999999999997</v>
      </c>
      <c r="R26" s="171">
        <v>0</v>
      </c>
      <c r="S26" s="172">
        <f>R25</f>
        <v>2.5000000000000001E-4</v>
      </c>
      <c r="T26" s="6"/>
      <c r="U26" s="49">
        <f t="shared" si="4"/>
        <v>0</v>
      </c>
      <c r="V26" s="50">
        <f t="shared" si="1"/>
        <v>0</v>
      </c>
      <c r="W26" s="51">
        <f t="shared" si="1"/>
        <v>26923.076923076922</v>
      </c>
      <c r="Y26" s="27"/>
      <c r="Z26" s="169">
        <v>0</v>
      </c>
      <c r="AA26" s="170">
        <f>Z25</f>
        <v>2.9977499999999999</v>
      </c>
      <c r="AB26" s="171">
        <v>0</v>
      </c>
      <c r="AC26" s="170">
        <f>AB25</f>
        <v>-1.9984999999999995</v>
      </c>
      <c r="AD26" s="171">
        <v>0</v>
      </c>
      <c r="AE26" s="172">
        <f>AD25</f>
        <v>7.4999999999955614E-4</v>
      </c>
      <c r="AF26" s="6"/>
      <c r="AG26" s="49">
        <f t="shared" si="5"/>
        <v>0</v>
      </c>
      <c r="AH26" s="50">
        <f t="shared" si="2"/>
        <v>0</v>
      </c>
      <c r="AI26" s="51">
        <f t="shared" si="2"/>
        <v>26923.076923076922</v>
      </c>
      <c r="AJ26" s="154"/>
      <c r="AK26" s="27"/>
      <c r="AL26" s="169">
        <v>0</v>
      </c>
      <c r="AM26" s="170">
        <f>AL25</f>
        <v>2.9977500000000004</v>
      </c>
      <c r="AN26" s="171">
        <v>0</v>
      </c>
      <c r="AO26" s="170">
        <f>AN25</f>
        <v>-3.0000000000000004</v>
      </c>
      <c r="AP26" s="171">
        <v>0</v>
      </c>
      <c r="AQ26" s="172">
        <f>AP25</f>
        <v>1</v>
      </c>
      <c r="AR26" s="6"/>
      <c r="AS26" s="49">
        <f>I26</f>
        <v>0</v>
      </c>
      <c r="AT26" s="50">
        <f t="shared" si="3"/>
        <v>0</v>
      </c>
      <c r="AU26" s="51">
        <f t="shared" si="3"/>
        <v>26923.076923076922</v>
      </c>
    </row>
    <row r="27" spans="1:58" x14ac:dyDescent="0.2">
      <c r="A27" s="27"/>
      <c r="B27" s="6"/>
      <c r="C27" s="6"/>
      <c r="D27" s="6"/>
      <c r="E27" s="6"/>
      <c r="F27" s="6"/>
      <c r="G27" s="6"/>
      <c r="H27" s="6"/>
      <c r="I27" s="52" t="s">
        <v>68</v>
      </c>
      <c r="J27" s="6"/>
      <c r="K27" s="26"/>
      <c r="L27" s="145"/>
      <c r="M27" s="27"/>
      <c r="N27" s="6"/>
      <c r="O27" s="6"/>
      <c r="P27" s="6"/>
      <c r="Q27" s="6"/>
      <c r="R27" s="6"/>
      <c r="S27" s="6"/>
      <c r="T27" s="6"/>
      <c r="U27" s="52" t="s">
        <v>68</v>
      </c>
      <c r="V27" s="6"/>
      <c r="W27" s="26"/>
      <c r="Y27" s="27"/>
      <c r="Z27" s="6"/>
      <c r="AA27" s="6"/>
      <c r="AB27" s="6"/>
      <c r="AC27" s="6"/>
      <c r="AD27" s="6"/>
      <c r="AE27" s="6"/>
      <c r="AF27" s="6"/>
      <c r="AG27" s="52" t="s">
        <v>68</v>
      </c>
      <c r="AH27" s="6"/>
      <c r="AI27" s="26"/>
      <c r="AJ27" s="145"/>
      <c r="AK27" s="27"/>
      <c r="AL27" s="6"/>
      <c r="AM27" s="6"/>
      <c r="AN27" s="6"/>
      <c r="AO27" s="6"/>
      <c r="AP27" s="6"/>
      <c r="AQ27" s="6"/>
      <c r="AR27" s="6"/>
      <c r="AS27" s="52" t="s">
        <v>68</v>
      </c>
      <c r="AT27" s="6"/>
      <c r="AU27" s="26"/>
    </row>
    <row r="28" spans="1:58" x14ac:dyDescent="0.2">
      <c r="A28" s="40"/>
      <c r="B28" s="41"/>
      <c r="C28" s="41"/>
      <c r="D28" s="41"/>
      <c r="E28" s="41"/>
      <c r="F28" s="41"/>
      <c r="G28" s="41"/>
      <c r="H28" s="41"/>
      <c r="I28" s="41"/>
      <c r="J28" s="41"/>
      <c r="K28" s="53"/>
      <c r="M28" s="40"/>
      <c r="N28" s="41"/>
      <c r="O28" s="41"/>
      <c r="P28" s="41"/>
      <c r="Q28" s="41"/>
      <c r="R28" s="41"/>
      <c r="S28" s="41"/>
      <c r="T28" s="41"/>
      <c r="U28" s="41"/>
      <c r="V28" s="41"/>
      <c r="W28" s="53"/>
      <c r="Y28" s="40"/>
      <c r="Z28" s="41"/>
      <c r="AA28" s="41"/>
      <c r="AB28" s="41"/>
      <c r="AC28" s="41"/>
      <c r="AD28" s="41"/>
      <c r="AE28" s="41"/>
      <c r="AF28" s="41"/>
      <c r="AG28" s="41"/>
      <c r="AH28" s="41"/>
      <c r="AI28" s="53"/>
      <c r="AK28" s="40"/>
      <c r="AL28" s="41"/>
      <c r="AM28" s="41"/>
      <c r="AN28" s="41"/>
      <c r="AO28" s="41"/>
      <c r="AP28" s="41"/>
      <c r="AQ28" s="41"/>
      <c r="AR28" s="41"/>
      <c r="AS28" s="41"/>
      <c r="AT28" s="41"/>
      <c r="AU28" s="53"/>
    </row>
    <row r="29" spans="1:58" ht="13.5" thickBot="1" x14ac:dyDescent="0.25">
      <c r="A29" s="152"/>
      <c r="B29" s="150"/>
      <c r="C29" s="150"/>
      <c r="D29" s="150"/>
      <c r="E29" s="150"/>
      <c r="F29" s="150"/>
      <c r="G29" s="150"/>
      <c r="H29" s="150"/>
      <c r="I29" s="150"/>
      <c r="J29" s="150"/>
      <c r="K29" s="54"/>
      <c r="L29" s="5"/>
      <c r="M29" s="152"/>
      <c r="N29" s="150"/>
      <c r="O29" s="150"/>
      <c r="P29" s="150"/>
      <c r="Q29" s="150"/>
      <c r="R29" s="150"/>
      <c r="S29" s="150"/>
      <c r="T29" s="150"/>
      <c r="U29" s="150"/>
      <c r="V29" s="150"/>
      <c r="W29" s="54"/>
      <c r="Y29" s="152"/>
      <c r="Z29" s="150"/>
      <c r="AA29" s="150"/>
      <c r="AB29" s="150"/>
      <c r="AC29" s="150"/>
      <c r="AD29" s="150"/>
      <c r="AE29" s="150"/>
      <c r="AF29" s="150"/>
      <c r="AG29" s="150"/>
      <c r="AH29" s="150"/>
      <c r="AI29" s="54"/>
      <c r="AJ29" s="5"/>
      <c r="AK29" s="152"/>
      <c r="AL29" s="150"/>
      <c r="AM29" s="150"/>
      <c r="AN29" s="150"/>
      <c r="AO29" s="150"/>
      <c r="AP29" s="150"/>
      <c r="AQ29" s="150"/>
      <c r="AR29" s="150"/>
      <c r="AS29" s="150"/>
      <c r="AT29" s="150"/>
      <c r="AU29" s="5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</row>
    <row r="30" spans="1:58" x14ac:dyDescent="0.2">
      <c r="A30" s="29"/>
      <c r="B30" s="55">
        <f>C19</f>
        <v>-7.5000000000000002E-4</v>
      </c>
      <c r="C30" s="56">
        <v>0</v>
      </c>
      <c r="D30" s="57">
        <f>C20</f>
        <v>1.5E-3</v>
      </c>
      <c r="E30" s="58">
        <v>0</v>
      </c>
      <c r="F30" s="56">
        <f>C21</f>
        <v>-7.5000000000000002E-4</v>
      </c>
      <c r="G30" s="59">
        <v>0</v>
      </c>
      <c r="H30" s="60"/>
      <c r="I30" s="30"/>
      <c r="J30" s="6"/>
      <c r="K30" s="35"/>
      <c r="L30" s="5"/>
      <c r="M30" s="29"/>
      <c r="N30" s="55">
        <f>O19</f>
        <v>0</v>
      </c>
      <c r="O30" s="56">
        <v>0</v>
      </c>
      <c r="P30" s="57">
        <f>O20</f>
        <v>7.5000000000000002E-4</v>
      </c>
      <c r="Q30" s="58">
        <v>0</v>
      </c>
      <c r="R30" s="56">
        <f>O21</f>
        <v>-7.5000000000000002E-4</v>
      </c>
      <c r="S30" s="59">
        <v>0</v>
      </c>
      <c r="T30" s="60"/>
      <c r="U30" s="30"/>
      <c r="V30" s="6"/>
      <c r="W30" s="35"/>
      <c r="Y30" s="29"/>
      <c r="Z30" s="55">
        <f>AA19</f>
        <v>7.5000000000000023E-4</v>
      </c>
      <c r="AA30" s="56">
        <v>0</v>
      </c>
      <c r="AB30" s="57">
        <f>AA20</f>
        <v>1.4999999999999998E-3</v>
      </c>
      <c r="AC30" s="58">
        <v>0</v>
      </c>
      <c r="AD30" s="56">
        <f>AA21</f>
        <v>-2.2500000000000003E-3</v>
      </c>
      <c r="AE30" s="59">
        <v>0</v>
      </c>
      <c r="AF30" s="60"/>
      <c r="AG30" s="30"/>
      <c r="AH30" s="6"/>
      <c r="AI30" s="35"/>
      <c r="AJ30" s="5"/>
      <c r="AK30" s="29"/>
      <c r="AL30" s="55">
        <f>AM19</f>
        <v>7.5000000000000002E-4</v>
      </c>
      <c r="AM30" s="56">
        <v>0</v>
      </c>
      <c r="AN30" s="57">
        <f>AM20</f>
        <v>0</v>
      </c>
      <c r="AO30" s="58">
        <v>0</v>
      </c>
      <c r="AP30" s="56">
        <f>AM21</f>
        <v>-7.5000000000000002E-4</v>
      </c>
      <c r="AQ30" s="59">
        <v>0</v>
      </c>
      <c r="AR30" s="60"/>
      <c r="AS30" s="30"/>
      <c r="AT30" s="6"/>
      <c r="AU30" s="3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</row>
    <row r="31" spans="1:58" x14ac:dyDescent="0.2">
      <c r="A31" s="27" t="s">
        <v>69</v>
      </c>
      <c r="B31" s="61">
        <v>0</v>
      </c>
      <c r="C31" s="21">
        <f>E19</f>
        <v>-1E-3</v>
      </c>
      <c r="D31" s="20">
        <v>0</v>
      </c>
      <c r="E31" s="22">
        <f>E20</f>
        <v>0</v>
      </c>
      <c r="F31" s="21">
        <v>0</v>
      </c>
      <c r="G31" s="62">
        <f>E21</f>
        <v>1E-3</v>
      </c>
      <c r="H31" s="60"/>
      <c r="I31" s="60"/>
      <c r="J31" s="6"/>
      <c r="K31" s="35"/>
      <c r="L31" s="5"/>
      <c r="M31" s="27" t="s">
        <v>69</v>
      </c>
      <c r="N31" s="61">
        <v>0</v>
      </c>
      <c r="O31" s="21">
        <f>Q19</f>
        <v>-2E-3</v>
      </c>
      <c r="P31" s="20">
        <v>0</v>
      </c>
      <c r="Q31" s="22">
        <f>Q20</f>
        <v>1E-3</v>
      </c>
      <c r="R31" s="21">
        <v>0</v>
      </c>
      <c r="S31" s="62">
        <f>Q21</f>
        <v>1E-3</v>
      </c>
      <c r="T31" s="60"/>
      <c r="U31" s="60"/>
      <c r="V31" s="6"/>
      <c r="W31" s="35"/>
      <c r="Y31" s="27" t="s">
        <v>69</v>
      </c>
      <c r="Z31" s="61">
        <v>0</v>
      </c>
      <c r="AA31" s="21">
        <f>AC19</f>
        <v>-3.0000000000000005E-3</v>
      </c>
      <c r="AB31" s="20">
        <v>0</v>
      </c>
      <c r="AC31" s="22">
        <f>AC20</f>
        <v>0</v>
      </c>
      <c r="AD31" s="21">
        <v>0</v>
      </c>
      <c r="AE31" s="62">
        <f>AC21</f>
        <v>3.0000000000000005E-3</v>
      </c>
      <c r="AF31" s="60"/>
      <c r="AG31" s="60"/>
      <c r="AH31" s="6"/>
      <c r="AI31" s="35"/>
      <c r="AJ31" s="5"/>
      <c r="AK31" s="27" t="s">
        <v>69</v>
      </c>
      <c r="AL31" s="61">
        <v>0</v>
      </c>
      <c r="AM31" s="21">
        <f>AO19</f>
        <v>-3.0000000000000005E-3</v>
      </c>
      <c r="AN31" s="20">
        <v>0</v>
      </c>
      <c r="AO31" s="22">
        <f>AO20</f>
        <v>3.0000000000000005E-3</v>
      </c>
      <c r="AP31" s="21">
        <v>0</v>
      </c>
      <c r="AQ31" s="62">
        <f>AO21</f>
        <v>0</v>
      </c>
      <c r="AR31" s="60"/>
      <c r="AS31" s="60"/>
      <c r="AT31" s="6"/>
      <c r="AU31" s="3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</row>
    <row r="32" spans="1:58" ht="13.5" thickBot="1" x14ac:dyDescent="0.25">
      <c r="A32" s="27"/>
      <c r="B32" s="63">
        <f>E19</f>
        <v>-1E-3</v>
      </c>
      <c r="C32" s="64">
        <f>C19</f>
        <v>-7.5000000000000002E-4</v>
      </c>
      <c r="D32" s="65">
        <f>E20</f>
        <v>0</v>
      </c>
      <c r="E32" s="66">
        <f>D30</f>
        <v>1.5E-3</v>
      </c>
      <c r="F32" s="64">
        <f>E21</f>
        <v>1E-3</v>
      </c>
      <c r="G32" s="67">
        <f>C21</f>
        <v>-7.5000000000000002E-4</v>
      </c>
      <c r="H32" s="60"/>
      <c r="I32" s="60"/>
      <c r="J32" s="6"/>
      <c r="K32" s="35"/>
      <c r="L32" s="5"/>
      <c r="M32" s="27"/>
      <c r="N32" s="63">
        <f>Q19</f>
        <v>-2E-3</v>
      </c>
      <c r="O32" s="64">
        <f>O19</f>
        <v>0</v>
      </c>
      <c r="P32" s="65">
        <f>Q20</f>
        <v>1E-3</v>
      </c>
      <c r="Q32" s="66">
        <f>P30</f>
        <v>7.5000000000000002E-4</v>
      </c>
      <c r="R32" s="64">
        <f>Q21</f>
        <v>1E-3</v>
      </c>
      <c r="S32" s="67">
        <f>O21</f>
        <v>-7.5000000000000002E-4</v>
      </c>
      <c r="T32" s="60"/>
      <c r="U32" s="60"/>
      <c r="V32" s="6"/>
      <c r="W32" s="35"/>
      <c r="Y32" s="27"/>
      <c r="Z32" s="63">
        <f>AC19</f>
        <v>-3.0000000000000005E-3</v>
      </c>
      <c r="AA32" s="64">
        <f>AA19</f>
        <v>7.5000000000000023E-4</v>
      </c>
      <c r="AB32" s="65">
        <f>AC20</f>
        <v>0</v>
      </c>
      <c r="AC32" s="66">
        <f>AB30</f>
        <v>1.4999999999999998E-3</v>
      </c>
      <c r="AD32" s="64">
        <f>AC21</f>
        <v>3.0000000000000005E-3</v>
      </c>
      <c r="AE32" s="67">
        <f>AA21</f>
        <v>-2.2500000000000003E-3</v>
      </c>
      <c r="AF32" s="60"/>
      <c r="AG32" s="60"/>
      <c r="AH32" s="6"/>
      <c r="AI32" s="35"/>
      <c r="AJ32" s="5"/>
      <c r="AK32" s="27"/>
      <c r="AL32" s="63">
        <f>AO19</f>
        <v>-3.0000000000000005E-3</v>
      </c>
      <c r="AM32" s="64">
        <f>AM19</f>
        <v>7.5000000000000002E-4</v>
      </c>
      <c r="AN32" s="65">
        <f>AO20</f>
        <v>3.0000000000000005E-3</v>
      </c>
      <c r="AO32" s="66">
        <f>AN30</f>
        <v>0</v>
      </c>
      <c r="AP32" s="64">
        <f>AO21</f>
        <v>0</v>
      </c>
      <c r="AQ32" s="67">
        <f>AM21</f>
        <v>-7.5000000000000002E-4</v>
      </c>
      <c r="AR32" s="60"/>
      <c r="AS32" s="60"/>
      <c r="AT32" s="6"/>
      <c r="AU32" s="3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</row>
    <row r="33" spans="1:58" x14ac:dyDescent="0.2">
      <c r="A33" s="29"/>
      <c r="B33" s="6"/>
      <c r="C33" s="6"/>
      <c r="D33" s="6"/>
      <c r="E33" s="6"/>
      <c r="F33" s="6"/>
      <c r="G33" s="6"/>
      <c r="H33" s="6"/>
      <c r="I33" s="6"/>
      <c r="J33" s="6"/>
      <c r="K33" s="35"/>
      <c r="L33" s="5"/>
      <c r="M33" s="29"/>
      <c r="N33" s="6"/>
      <c r="O33" s="6"/>
      <c r="P33" s="6"/>
      <c r="Q33" s="6"/>
      <c r="R33" s="6"/>
      <c r="S33" s="6"/>
      <c r="T33" s="6"/>
      <c r="U33" s="6"/>
      <c r="V33" s="6"/>
      <c r="W33" s="35"/>
      <c r="X33" s="5"/>
      <c r="Y33" s="29"/>
      <c r="Z33" s="6"/>
      <c r="AA33" s="6"/>
      <c r="AB33" s="6"/>
      <c r="AC33" s="6"/>
      <c r="AD33" s="6"/>
      <c r="AE33" s="6"/>
      <c r="AF33" s="6"/>
      <c r="AG33" s="6"/>
      <c r="AH33" s="6"/>
      <c r="AI33" s="35"/>
      <c r="AJ33" s="5"/>
      <c r="AK33" s="29"/>
      <c r="AL33" s="6"/>
      <c r="AM33" s="6"/>
      <c r="AN33" s="6"/>
      <c r="AO33" s="6"/>
      <c r="AP33" s="6"/>
      <c r="AQ33" s="6"/>
      <c r="AR33" s="6"/>
      <c r="AS33" s="6"/>
      <c r="AT33" s="6"/>
      <c r="AU33" s="3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</row>
    <row r="34" spans="1:58" x14ac:dyDescent="0.2">
      <c r="A34" s="15"/>
      <c r="B34" s="68" t="s">
        <v>12</v>
      </c>
      <c r="C34" s="13"/>
      <c r="D34" s="69"/>
      <c r="E34" s="12"/>
      <c r="F34" s="12"/>
      <c r="G34" s="68" t="s">
        <v>13</v>
      </c>
      <c r="H34" s="13"/>
      <c r="I34" s="69"/>
      <c r="J34" s="12"/>
      <c r="K34" s="35"/>
      <c r="L34" s="5"/>
      <c r="M34" s="15"/>
      <c r="N34" s="68" t="s">
        <v>12</v>
      </c>
      <c r="O34" s="13"/>
      <c r="P34" s="69"/>
      <c r="Q34" s="12"/>
      <c r="R34" s="12"/>
      <c r="S34" s="68" t="s">
        <v>13</v>
      </c>
      <c r="T34" s="13"/>
      <c r="U34" s="69"/>
      <c r="V34" s="12"/>
      <c r="W34" s="35"/>
      <c r="X34" s="5"/>
      <c r="Y34" s="15"/>
      <c r="Z34" s="68" t="s">
        <v>12</v>
      </c>
      <c r="AA34" s="13"/>
      <c r="AB34" s="69"/>
      <c r="AC34" s="12"/>
      <c r="AD34" s="12"/>
      <c r="AE34" s="68" t="s">
        <v>13</v>
      </c>
      <c r="AF34" s="13"/>
      <c r="AG34" s="69"/>
      <c r="AH34" s="12"/>
      <c r="AI34" s="35"/>
      <c r="AJ34" s="5"/>
      <c r="AK34" s="15"/>
      <c r="AL34" s="68" t="s">
        <v>12</v>
      </c>
      <c r="AM34" s="13"/>
      <c r="AN34" s="69"/>
      <c r="AO34" s="12"/>
      <c r="AP34" s="12"/>
      <c r="AQ34" s="68" t="s">
        <v>13</v>
      </c>
      <c r="AR34" s="13"/>
      <c r="AS34" s="69"/>
      <c r="AT34" s="12"/>
      <c r="AU34" s="3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</row>
    <row r="35" spans="1:58" x14ac:dyDescent="0.2">
      <c r="A35" s="70" t="s">
        <v>70</v>
      </c>
      <c r="B35" s="68" t="s">
        <v>14</v>
      </c>
      <c r="C35" s="71" t="s">
        <v>0</v>
      </c>
      <c r="D35" s="69"/>
      <c r="E35" s="12"/>
      <c r="F35" s="72" t="s">
        <v>71</v>
      </c>
      <c r="G35" s="68" t="s">
        <v>15</v>
      </c>
      <c r="H35" s="71" t="s">
        <v>0</v>
      </c>
      <c r="I35" s="69"/>
      <c r="J35" s="12"/>
      <c r="K35" s="35"/>
      <c r="L35" s="5"/>
      <c r="M35" s="70" t="s">
        <v>70</v>
      </c>
      <c r="N35" s="68" t="s">
        <v>14</v>
      </c>
      <c r="O35" s="71" t="s">
        <v>0</v>
      </c>
      <c r="P35" s="69"/>
      <c r="Q35" s="12"/>
      <c r="R35" s="72" t="s">
        <v>71</v>
      </c>
      <c r="S35" s="68" t="s">
        <v>15</v>
      </c>
      <c r="T35" s="71" t="s">
        <v>0</v>
      </c>
      <c r="U35" s="69"/>
      <c r="V35" s="12"/>
      <c r="W35" s="35"/>
      <c r="X35" s="5"/>
      <c r="Y35" s="70" t="s">
        <v>70</v>
      </c>
      <c r="Z35" s="68" t="s">
        <v>14</v>
      </c>
      <c r="AA35" s="71" t="s">
        <v>0</v>
      </c>
      <c r="AB35" s="69"/>
      <c r="AC35" s="12"/>
      <c r="AD35" s="72" t="s">
        <v>71</v>
      </c>
      <c r="AE35" s="68" t="s">
        <v>15</v>
      </c>
      <c r="AF35" s="71" t="s">
        <v>0</v>
      </c>
      <c r="AG35" s="69"/>
      <c r="AH35" s="12"/>
      <c r="AI35" s="35"/>
      <c r="AJ35" s="5"/>
      <c r="AK35" s="70" t="s">
        <v>70</v>
      </c>
      <c r="AL35" s="68" t="s">
        <v>14</v>
      </c>
      <c r="AM35" s="71" t="s">
        <v>0</v>
      </c>
      <c r="AN35" s="69"/>
      <c r="AO35" s="12"/>
      <c r="AP35" s="72" t="s">
        <v>71</v>
      </c>
      <c r="AQ35" s="68" t="s">
        <v>15</v>
      </c>
      <c r="AR35" s="71" t="s">
        <v>0</v>
      </c>
      <c r="AS35" s="69"/>
      <c r="AT35" s="12"/>
      <c r="AU35" s="35"/>
    </row>
    <row r="36" spans="1:58" x14ac:dyDescent="0.2">
      <c r="A36" s="15"/>
      <c r="B36" s="68" t="s">
        <v>16</v>
      </c>
      <c r="C36" s="13"/>
      <c r="D36" s="69"/>
      <c r="E36" s="12"/>
      <c r="F36" s="12"/>
      <c r="G36" s="68" t="s">
        <v>17</v>
      </c>
      <c r="H36" s="13"/>
      <c r="I36" s="69"/>
      <c r="J36" s="12"/>
      <c r="K36" s="35"/>
      <c r="L36" s="5"/>
      <c r="M36" s="15"/>
      <c r="N36" s="68" t="s">
        <v>16</v>
      </c>
      <c r="O36" s="13"/>
      <c r="P36" s="69"/>
      <c r="Q36" s="12"/>
      <c r="R36" s="12"/>
      <c r="S36" s="68" t="s">
        <v>17</v>
      </c>
      <c r="T36" s="13"/>
      <c r="U36" s="69"/>
      <c r="V36" s="12"/>
      <c r="W36" s="35"/>
      <c r="X36" s="5"/>
      <c r="Y36" s="15"/>
      <c r="Z36" s="68" t="s">
        <v>16</v>
      </c>
      <c r="AA36" s="13"/>
      <c r="AB36" s="69"/>
      <c r="AC36" s="12"/>
      <c r="AD36" s="12"/>
      <c r="AE36" s="68" t="s">
        <v>17</v>
      </c>
      <c r="AF36" s="13"/>
      <c r="AG36" s="69"/>
      <c r="AH36" s="12"/>
      <c r="AI36" s="35"/>
      <c r="AJ36" s="5"/>
      <c r="AK36" s="15"/>
      <c r="AL36" s="68" t="s">
        <v>16</v>
      </c>
      <c r="AM36" s="13"/>
      <c r="AN36" s="69"/>
      <c r="AO36" s="12"/>
      <c r="AP36" s="12"/>
      <c r="AQ36" s="68" t="s">
        <v>17</v>
      </c>
      <c r="AR36" s="13"/>
      <c r="AS36" s="69"/>
      <c r="AT36" s="12"/>
      <c r="AU36" s="35"/>
    </row>
    <row r="37" spans="1:58" ht="13.5" thickBot="1" x14ac:dyDescent="0.25">
      <c r="A37" s="73"/>
      <c r="B37" s="74" t="s">
        <v>72</v>
      </c>
      <c r="C37" s="75"/>
      <c r="D37" s="76"/>
      <c r="E37" s="75"/>
      <c r="F37" s="75"/>
      <c r="G37" s="74" t="s">
        <v>73</v>
      </c>
      <c r="H37" s="75"/>
      <c r="I37" s="76"/>
      <c r="J37" s="75"/>
      <c r="K37" s="77"/>
      <c r="L37" s="5"/>
      <c r="M37" s="73"/>
      <c r="N37" s="74" t="s">
        <v>72</v>
      </c>
      <c r="O37" s="75"/>
      <c r="P37" s="76"/>
      <c r="Q37" s="75"/>
      <c r="R37" s="75"/>
      <c r="S37" s="74" t="s">
        <v>73</v>
      </c>
      <c r="T37" s="75"/>
      <c r="U37" s="76"/>
      <c r="V37" s="75"/>
      <c r="W37" s="77"/>
      <c r="X37" s="5"/>
      <c r="Y37" s="73"/>
      <c r="Z37" s="74" t="s">
        <v>72</v>
      </c>
      <c r="AA37" s="75"/>
      <c r="AB37" s="76"/>
      <c r="AC37" s="75"/>
      <c r="AD37" s="75"/>
      <c r="AE37" s="74" t="s">
        <v>73</v>
      </c>
      <c r="AF37" s="75"/>
      <c r="AG37" s="76"/>
      <c r="AH37" s="75"/>
      <c r="AI37" s="77"/>
      <c r="AJ37" s="5"/>
      <c r="AK37" s="73"/>
      <c r="AL37" s="74" t="s">
        <v>72</v>
      </c>
      <c r="AM37" s="75"/>
      <c r="AN37" s="76"/>
      <c r="AO37" s="75"/>
      <c r="AP37" s="75"/>
      <c r="AQ37" s="74" t="s">
        <v>73</v>
      </c>
      <c r="AR37" s="75"/>
      <c r="AS37" s="76"/>
      <c r="AT37" s="75"/>
      <c r="AU37" s="77"/>
    </row>
    <row r="38" spans="1:58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5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5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5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</row>
    <row r="39" spans="1:58" x14ac:dyDescent="0.2">
      <c r="A39" s="78"/>
      <c r="B39" s="79">
        <v>11</v>
      </c>
      <c r="C39" s="79">
        <v>12</v>
      </c>
      <c r="D39" s="79">
        <v>21</v>
      </c>
      <c r="E39" s="79">
        <v>22</v>
      </c>
      <c r="F39" s="79">
        <v>31</v>
      </c>
      <c r="G39" s="79">
        <v>32</v>
      </c>
      <c r="H39" s="79"/>
      <c r="I39" s="7"/>
      <c r="J39" s="7"/>
      <c r="K39" s="7"/>
      <c r="L39" s="5"/>
      <c r="M39" s="78"/>
      <c r="N39" s="79">
        <v>11</v>
      </c>
      <c r="O39" s="79">
        <v>12</v>
      </c>
      <c r="P39" s="79">
        <v>21</v>
      </c>
      <c r="Q39" s="79">
        <v>22</v>
      </c>
      <c r="R39" s="79">
        <v>31</v>
      </c>
      <c r="S39" s="79">
        <v>32</v>
      </c>
      <c r="T39" s="79"/>
      <c r="U39" s="7"/>
      <c r="V39" s="7"/>
      <c r="W39" s="7"/>
      <c r="Y39" s="78"/>
      <c r="Z39" s="79">
        <v>11</v>
      </c>
      <c r="AA39" s="79">
        <v>12</v>
      </c>
      <c r="AB39" s="79">
        <v>21</v>
      </c>
      <c r="AC39" s="79">
        <v>22</v>
      </c>
      <c r="AD39" s="79">
        <v>31</v>
      </c>
      <c r="AE39" s="79">
        <v>32</v>
      </c>
      <c r="AF39" s="79"/>
      <c r="AG39" s="7"/>
      <c r="AH39" s="7"/>
      <c r="AI39" s="7"/>
      <c r="AJ39" s="5"/>
      <c r="AK39" s="78"/>
      <c r="AL39" s="79">
        <v>11</v>
      </c>
      <c r="AM39" s="79">
        <v>12</v>
      </c>
      <c r="AN39" s="79">
        <v>21</v>
      </c>
      <c r="AO39" s="79">
        <v>22</v>
      </c>
      <c r="AP39" s="79">
        <v>31</v>
      </c>
      <c r="AQ39" s="79">
        <v>32</v>
      </c>
      <c r="AR39" s="79"/>
      <c r="AS39" s="7"/>
      <c r="AT39" s="7"/>
      <c r="AU39" s="7"/>
    </row>
    <row r="40" spans="1:58" x14ac:dyDescent="0.2">
      <c r="A40" s="79"/>
      <c r="B40" s="80">
        <f t="array" ref="B40:G45">MMULT(MMULT(TRANSPOSE(B30:G32),I24:K26),B30:G32)</f>
        <v>7.0192307692307693E-2</v>
      </c>
      <c r="C40" s="80">
        <v>3.7500000000000006E-2</v>
      </c>
      <c r="D40" s="80">
        <v>-8.6538461538461536E-2</v>
      </c>
      <c r="E40" s="80">
        <v>-4.0384615384615387E-2</v>
      </c>
      <c r="F40" s="80">
        <v>1.6346153846153844E-2</v>
      </c>
      <c r="G40" s="80">
        <v>2.8846153846153848E-3</v>
      </c>
      <c r="H40" s="79">
        <v>11</v>
      </c>
      <c r="I40" s="7"/>
      <c r="J40" s="7"/>
      <c r="K40" s="7"/>
      <c r="L40" s="5"/>
      <c r="M40" s="79"/>
      <c r="N40" s="80">
        <f t="array" ref="N40:S45">MMULT(MMULT(TRANSPOSE(N30:S32),U24:W26),N30:S32)</f>
        <v>0.1076923076923077</v>
      </c>
      <c r="O40" s="80">
        <v>0</v>
      </c>
      <c r="P40" s="80">
        <v>-5.3846153846153849E-2</v>
      </c>
      <c r="Q40" s="80">
        <v>-4.0384615384615387E-2</v>
      </c>
      <c r="R40" s="80">
        <v>-5.3846153846153849E-2</v>
      </c>
      <c r="S40" s="80">
        <v>4.0384615384615387E-2</v>
      </c>
      <c r="T40" s="79">
        <v>11</v>
      </c>
      <c r="U40" s="7"/>
      <c r="V40" s="7"/>
      <c r="W40" s="7"/>
      <c r="Y40" s="79"/>
      <c r="Z40" s="80">
        <f t="array" ref="Z40:AE45">MMULT(MMULT(TRANSPOSE(Z30:AE32),AG24:AI26),Z30:AE32)</f>
        <v>0.28557692307692317</v>
      </c>
      <c r="AA40" s="80">
        <v>-0.11250000000000004</v>
      </c>
      <c r="AB40" s="80">
        <v>8.653846153846155E-2</v>
      </c>
      <c r="AC40" s="80">
        <v>-0.12115384615384614</v>
      </c>
      <c r="AD40" s="80">
        <v>-0.37211538461538474</v>
      </c>
      <c r="AE40" s="80">
        <v>0.23365384615384618</v>
      </c>
      <c r="AF40" s="79">
        <v>11</v>
      </c>
      <c r="AG40" s="7"/>
      <c r="AH40" s="7"/>
      <c r="AI40" s="7"/>
      <c r="AJ40" s="5"/>
      <c r="AK40" s="79"/>
      <c r="AL40" s="80">
        <f t="array" ref="AL40:AQ45">MMULT(MMULT(TRANSPOSE(AL30:AQ32),AS24:AU26),AL30:AQ32)</f>
        <v>0.28557692307692312</v>
      </c>
      <c r="AM40" s="80">
        <v>-0.11250000000000002</v>
      </c>
      <c r="AN40" s="80">
        <v>-0.24230769230769236</v>
      </c>
      <c r="AO40" s="80">
        <v>5.1923076923076926E-2</v>
      </c>
      <c r="AP40" s="80">
        <v>-4.3269230769230768E-2</v>
      </c>
      <c r="AQ40" s="80">
        <v>6.0576923076923084E-2</v>
      </c>
      <c r="AR40" s="79">
        <v>11</v>
      </c>
      <c r="AS40" s="7"/>
      <c r="AT40" s="7"/>
      <c r="AU40" s="7"/>
    </row>
    <row r="41" spans="1:58" x14ac:dyDescent="0.2">
      <c r="A41" s="79"/>
      <c r="B41" s="80">
        <v>3.7500000000000006E-2</v>
      </c>
      <c r="C41" s="80">
        <v>9.2067307692307698E-2</v>
      </c>
      <c r="D41" s="80">
        <v>-3.4615384615384617E-2</v>
      </c>
      <c r="E41" s="80">
        <v>-3.0288461538461542E-2</v>
      </c>
      <c r="F41" s="80">
        <v>-2.8846153846153848E-3</v>
      </c>
      <c r="G41" s="80">
        <v>-6.1778846153846156E-2</v>
      </c>
      <c r="H41" s="79">
        <v>12</v>
      </c>
      <c r="I41" s="7"/>
      <c r="J41" s="7"/>
      <c r="K41" s="7"/>
      <c r="L41" s="5"/>
      <c r="M41" s="79"/>
      <c r="N41" s="80">
        <v>0</v>
      </c>
      <c r="O41" s="80">
        <v>0.30769230769230771</v>
      </c>
      <c r="P41" s="80">
        <v>-3.4615384615384617E-2</v>
      </c>
      <c r="Q41" s="80">
        <v>-0.15384615384615385</v>
      </c>
      <c r="R41" s="80">
        <v>3.4615384615384617E-2</v>
      </c>
      <c r="S41" s="80">
        <v>-0.15384615384615385</v>
      </c>
      <c r="T41" s="79">
        <v>12</v>
      </c>
      <c r="U41" s="7"/>
      <c r="V41" s="7"/>
      <c r="W41" s="7"/>
      <c r="Y41" s="79"/>
      <c r="Z41" s="80">
        <v>-0.11250000000000004</v>
      </c>
      <c r="AA41" s="80">
        <v>0.70745192307692328</v>
      </c>
      <c r="AB41" s="80">
        <v>-0.10384615384615385</v>
      </c>
      <c r="AC41" s="80">
        <v>3.0288461538461542E-2</v>
      </c>
      <c r="AD41" s="80">
        <v>0.21634615384615391</v>
      </c>
      <c r="AE41" s="80">
        <v>-0.73774038461538483</v>
      </c>
      <c r="AF41" s="79">
        <v>12</v>
      </c>
      <c r="AG41" s="7"/>
      <c r="AH41" s="7"/>
      <c r="AI41" s="7"/>
      <c r="AJ41" s="5"/>
      <c r="AK41" s="79"/>
      <c r="AL41" s="80">
        <v>-0.11250000000000002</v>
      </c>
      <c r="AM41" s="80">
        <v>0.70745192307692328</v>
      </c>
      <c r="AN41" s="80">
        <v>6.0576923076923091E-2</v>
      </c>
      <c r="AO41" s="80">
        <v>-0.69230769230769251</v>
      </c>
      <c r="AP41" s="80">
        <v>5.1923076923076933E-2</v>
      </c>
      <c r="AQ41" s="80">
        <v>-1.5144230769230771E-2</v>
      </c>
      <c r="AR41" s="79">
        <v>12</v>
      </c>
      <c r="AS41" s="7"/>
      <c r="AT41" s="7"/>
      <c r="AU41" s="7"/>
    </row>
    <row r="42" spans="1:58" ht="15" x14ac:dyDescent="0.2">
      <c r="A42" s="81" t="s">
        <v>74</v>
      </c>
      <c r="B42" s="80">
        <v>-8.6538461538461536E-2</v>
      </c>
      <c r="C42" s="80">
        <v>-3.4615384615384617E-2</v>
      </c>
      <c r="D42" s="80">
        <v>0.17307692307692307</v>
      </c>
      <c r="E42" s="80">
        <v>0</v>
      </c>
      <c r="F42" s="80">
        <v>-8.6538461538461536E-2</v>
      </c>
      <c r="G42" s="80">
        <v>3.4615384615384617E-2</v>
      </c>
      <c r="H42" s="79">
        <v>21</v>
      </c>
      <c r="I42" s="7"/>
      <c r="J42" s="7"/>
      <c r="K42" s="7"/>
      <c r="L42" s="5"/>
      <c r="M42" s="160" t="s">
        <v>74</v>
      </c>
      <c r="N42" s="80">
        <v>-5.3846153846153849E-2</v>
      </c>
      <c r="O42" s="80">
        <v>-3.4615384615384617E-2</v>
      </c>
      <c r="P42" s="80">
        <v>7.0192307692307693E-2</v>
      </c>
      <c r="Q42" s="80">
        <v>3.7500000000000006E-2</v>
      </c>
      <c r="R42" s="80">
        <v>-1.6346153846153844E-2</v>
      </c>
      <c r="S42" s="80">
        <v>-2.8846153846153848E-3</v>
      </c>
      <c r="T42" s="79">
        <v>21</v>
      </c>
      <c r="U42" s="7"/>
      <c r="V42" s="7"/>
      <c r="W42" s="7"/>
      <c r="Y42" s="160" t="s">
        <v>132</v>
      </c>
      <c r="Z42" s="80">
        <v>8.653846153846155E-2</v>
      </c>
      <c r="AA42" s="80">
        <v>-0.10384615384615384</v>
      </c>
      <c r="AB42" s="80">
        <v>0.17307692307692304</v>
      </c>
      <c r="AC42" s="80">
        <v>0</v>
      </c>
      <c r="AD42" s="80">
        <v>-0.25961538461538464</v>
      </c>
      <c r="AE42" s="80">
        <v>0.10384615384615384</v>
      </c>
      <c r="AF42" s="79">
        <v>21</v>
      </c>
      <c r="AG42" s="7"/>
      <c r="AH42" s="7"/>
      <c r="AI42" s="7"/>
      <c r="AJ42" s="5"/>
      <c r="AK42" s="160" t="s">
        <v>74</v>
      </c>
      <c r="AL42" s="80">
        <v>-0.24230769230769236</v>
      </c>
      <c r="AM42" s="80">
        <v>6.0576923076923084E-2</v>
      </c>
      <c r="AN42" s="80">
        <v>0.24230769230769236</v>
      </c>
      <c r="AO42" s="80">
        <v>0</v>
      </c>
      <c r="AP42" s="80">
        <v>0</v>
      </c>
      <c r="AQ42" s="80">
        <v>-6.0576923076923084E-2</v>
      </c>
      <c r="AR42" s="79">
        <v>21</v>
      </c>
      <c r="AS42" s="7"/>
      <c r="AT42" s="7"/>
      <c r="AU42" s="7"/>
    </row>
    <row r="43" spans="1:58" x14ac:dyDescent="0.2">
      <c r="A43" s="79"/>
      <c r="B43" s="80">
        <v>-4.0384615384615387E-2</v>
      </c>
      <c r="C43" s="80">
        <v>-3.0288461538461542E-2</v>
      </c>
      <c r="D43" s="80">
        <v>0</v>
      </c>
      <c r="E43" s="80">
        <v>6.0576923076923084E-2</v>
      </c>
      <c r="F43" s="80">
        <v>4.0384615384615387E-2</v>
      </c>
      <c r="G43" s="80">
        <v>-3.0288461538461542E-2</v>
      </c>
      <c r="H43" s="79">
        <v>22</v>
      </c>
      <c r="I43" s="7"/>
      <c r="J43" s="7"/>
      <c r="K43" s="7"/>
      <c r="M43" s="79"/>
      <c r="N43" s="80">
        <v>-4.0384615384615387E-2</v>
      </c>
      <c r="O43" s="80">
        <v>-0.15384615384615385</v>
      </c>
      <c r="P43" s="80">
        <v>3.7500000000000006E-2</v>
      </c>
      <c r="Q43" s="80">
        <v>9.2067307692307698E-2</v>
      </c>
      <c r="R43" s="80">
        <v>2.8846153846153848E-3</v>
      </c>
      <c r="S43" s="80">
        <v>6.1778846153846156E-2</v>
      </c>
      <c r="T43" s="79">
        <v>22</v>
      </c>
      <c r="U43" s="7"/>
      <c r="V43" s="7"/>
      <c r="W43" s="7"/>
      <c r="Y43" s="79"/>
      <c r="Z43" s="80">
        <v>-0.12115384615384615</v>
      </c>
      <c r="AA43" s="80">
        <v>3.0288461538461545E-2</v>
      </c>
      <c r="AB43" s="80">
        <v>0</v>
      </c>
      <c r="AC43" s="80">
        <v>6.0576923076923063E-2</v>
      </c>
      <c r="AD43" s="80">
        <v>0.12115384615384615</v>
      </c>
      <c r="AE43" s="80">
        <v>-9.0865384615384612E-2</v>
      </c>
      <c r="AF43" s="79">
        <v>22</v>
      </c>
      <c r="AG43" s="7"/>
      <c r="AH43" s="7"/>
      <c r="AI43" s="7"/>
      <c r="AK43" s="79"/>
      <c r="AL43" s="80">
        <v>5.1923076923076933E-2</v>
      </c>
      <c r="AM43" s="80">
        <v>-0.69230769230769251</v>
      </c>
      <c r="AN43" s="80">
        <v>0</v>
      </c>
      <c r="AO43" s="80">
        <v>0.69230769230769251</v>
      </c>
      <c r="AP43" s="80">
        <v>-5.1923076923076933E-2</v>
      </c>
      <c r="AQ43" s="80">
        <v>0</v>
      </c>
      <c r="AR43" s="79">
        <v>22</v>
      </c>
      <c r="AS43" s="7"/>
      <c r="AT43" s="7"/>
      <c r="AU43" s="7"/>
    </row>
    <row r="44" spans="1:58" x14ac:dyDescent="0.2">
      <c r="A44" s="79"/>
      <c r="B44" s="80">
        <v>1.6346153846153844E-2</v>
      </c>
      <c r="C44" s="80">
        <v>-2.8846153846153848E-3</v>
      </c>
      <c r="D44" s="80">
        <v>-8.6538461538461536E-2</v>
      </c>
      <c r="E44" s="80">
        <v>4.0384615384615387E-2</v>
      </c>
      <c r="F44" s="80">
        <v>7.0192307692307693E-2</v>
      </c>
      <c r="G44" s="80">
        <v>-3.7500000000000006E-2</v>
      </c>
      <c r="H44" s="79">
        <v>31</v>
      </c>
      <c r="I44" s="7"/>
      <c r="J44" s="7"/>
      <c r="K44" s="7"/>
      <c r="M44" s="79"/>
      <c r="N44" s="80">
        <v>-5.3846153846153849E-2</v>
      </c>
      <c r="O44" s="80">
        <v>3.4615384615384617E-2</v>
      </c>
      <c r="P44" s="80">
        <v>-1.6346153846153844E-2</v>
      </c>
      <c r="Q44" s="80">
        <v>2.8846153846153848E-3</v>
      </c>
      <c r="R44" s="80">
        <v>7.0192307692307693E-2</v>
      </c>
      <c r="S44" s="80">
        <v>-3.7500000000000006E-2</v>
      </c>
      <c r="T44" s="79">
        <v>31</v>
      </c>
      <c r="U44" s="7"/>
      <c r="V44" s="7"/>
      <c r="W44" s="7"/>
      <c r="Y44" s="79"/>
      <c r="Z44" s="80">
        <v>-0.37211538461538474</v>
      </c>
      <c r="AA44" s="80">
        <v>0.21634615384615391</v>
      </c>
      <c r="AB44" s="80">
        <v>-0.25961538461538464</v>
      </c>
      <c r="AC44" s="80">
        <v>0.12115384615384614</v>
      </c>
      <c r="AD44" s="80">
        <v>0.63173076923076932</v>
      </c>
      <c r="AE44" s="80">
        <v>-0.33750000000000002</v>
      </c>
      <c r="AF44" s="79">
        <v>31</v>
      </c>
      <c r="AG44" s="7"/>
      <c r="AH44" s="7"/>
      <c r="AI44" s="7"/>
      <c r="AK44" s="79"/>
      <c r="AL44" s="80">
        <v>-4.3269230769230768E-2</v>
      </c>
      <c r="AM44" s="80">
        <v>5.1923076923076926E-2</v>
      </c>
      <c r="AN44" s="80">
        <v>0</v>
      </c>
      <c r="AO44" s="80">
        <v>-5.1923076923076926E-2</v>
      </c>
      <c r="AP44" s="80">
        <v>4.3269230769230768E-2</v>
      </c>
      <c r="AQ44" s="80">
        <v>0</v>
      </c>
      <c r="AR44" s="79">
        <v>31</v>
      </c>
      <c r="AS44" s="7"/>
      <c r="AT44" s="7"/>
      <c r="AU44" s="7"/>
    </row>
    <row r="45" spans="1:58" x14ac:dyDescent="0.2">
      <c r="A45" s="79"/>
      <c r="B45" s="80">
        <v>2.8846153846153848E-3</v>
      </c>
      <c r="C45" s="80">
        <v>-6.1778846153846156E-2</v>
      </c>
      <c r="D45" s="80">
        <v>3.4615384615384617E-2</v>
      </c>
      <c r="E45" s="80">
        <v>-3.0288461538461542E-2</v>
      </c>
      <c r="F45" s="80">
        <v>-3.7500000000000006E-2</v>
      </c>
      <c r="G45" s="80">
        <v>9.2067307692307698E-2</v>
      </c>
      <c r="H45" s="79">
        <v>32</v>
      </c>
      <c r="I45" s="7"/>
      <c r="J45" s="7"/>
      <c r="K45" s="7"/>
      <c r="M45" s="79"/>
      <c r="N45" s="80">
        <v>4.0384615384615387E-2</v>
      </c>
      <c r="O45" s="80">
        <v>-0.15384615384615385</v>
      </c>
      <c r="P45" s="80">
        <v>-2.8846153846153848E-3</v>
      </c>
      <c r="Q45" s="80">
        <v>6.1778846153846156E-2</v>
      </c>
      <c r="R45" s="80">
        <v>-3.7500000000000006E-2</v>
      </c>
      <c r="S45" s="80">
        <v>9.2067307692307698E-2</v>
      </c>
      <c r="T45" s="79">
        <v>32</v>
      </c>
      <c r="U45" s="7"/>
      <c r="V45" s="7"/>
      <c r="W45" s="7"/>
      <c r="Y45" s="79"/>
      <c r="Z45" s="80">
        <v>0.23365384615384621</v>
      </c>
      <c r="AA45" s="80">
        <v>-0.73774038461538483</v>
      </c>
      <c r="AB45" s="80">
        <v>0.10384615384615385</v>
      </c>
      <c r="AC45" s="80">
        <v>-9.0865384615384612E-2</v>
      </c>
      <c r="AD45" s="80">
        <v>-0.33750000000000008</v>
      </c>
      <c r="AE45" s="80">
        <v>0.82860576923076945</v>
      </c>
      <c r="AF45" s="79">
        <v>32</v>
      </c>
      <c r="AG45" s="7"/>
      <c r="AH45" s="7"/>
      <c r="AI45" s="7"/>
      <c r="AK45" s="79"/>
      <c r="AL45" s="80">
        <v>6.0576923076923091E-2</v>
      </c>
      <c r="AM45" s="80">
        <v>-1.5144230769230771E-2</v>
      </c>
      <c r="AN45" s="80">
        <v>-6.0576923076923091E-2</v>
      </c>
      <c r="AO45" s="80">
        <v>0</v>
      </c>
      <c r="AP45" s="80">
        <v>0</v>
      </c>
      <c r="AQ45" s="80">
        <v>1.5144230769230771E-2</v>
      </c>
      <c r="AR45" s="79">
        <v>32</v>
      </c>
      <c r="AS45" s="7"/>
      <c r="AT45" s="7"/>
      <c r="AU45" s="7"/>
    </row>
    <row r="46" spans="1:58" x14ac:dyDescent="0.2">
      <c r="A46" s="79"/>
      <c r="B46" s="79"/>
      <c r="C46" s="79"/>
      <c r="D46" s="79"/>
      <c r="E46" s="79"/>
      <c r="F46" s="79"/>
      <c r="G46" s="79"/>
      <c r="H46" s="79"/>
      <c r="I46" s="7"/>
      <c r="J46" s="7"/>
      <c r="K46" s="7"/>
      <c r="M46" s="79"/>
      <c r="N46" s="79"/>
      <c r="O46" s="79"/>
      <c r="P46" s="79"/>
      <c r="Q46" s="79"/>
      <c r="R46" s="79"/>
      <c r="S46" s="79"/>
      <c r="T46" s="79"/>
      <c r="U46" s="7"/>
      <c r="V46" s="7"/>
      <c r="W46" s="7"/>
      <c r="Y46" s="79"/>
      <c r="Z46" s="79"/>
      <c r="AA46" s="79"/>
      <c r="AB46" s="79"/>
      <c r="AC46" s="79"/>
      <c r="AD46" s="79"/>
      <c r="AE46" s="79"/>
      <c r="AF46" s="79"/>
      <c r="AG46" s="7"/>
      <c r="AH46" s="7"/>
      <c r="AI46" s="7"/>
      <c r="AK46" s="79"/>
      <c r="AL46" s="79"/>
      <c r="AM46" s="79"/>
      <c r="AN46" s="79"/>
      <c r="AO46" s="79"/>
      <c r="AP46" s="79"/>
      <c r="AQ46" s="79"/>
      <c r="AR46" s="79"/>
      <c r="AS46" s="7"/>
      <c r="AT46" s="7"/>
      <c r="AU46" s="7"/>
    </row>
    <row r="47" spans="1:58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</row>
    <row r="48" spans="1:58" x14ac:dyDescent="0.2">
      <c r="A48" s="79"/>
      <c r="B48" s="79"/>
      <c r="C48" s="79"/>
      <c r="D48" s="79"/>
      <c r="E48" s="79"/>
      <c r="F48" s="7"/>
      <c r="G48" s="7"/>
      <c r="H48" s="7"/>
      <c r="I48" s="7"/>
      <c r="J48" s="7"/>
      <c r="K48" s="7"/>
      <c r="M48" s="79"/>
      <c r="N48" s="79"/>
      <c r="O48" s="79"/>
      <c r="P48" s="79"/>
      <c r="Q48" s="79"/>
      <c r="R48" s="7"/>
      <c r="S48" s="7"/>
      <c r="T48" s="7"/>
      <c r="U48" s="7"/>
      <c r="V48" s="7"/>
      <c r="W48" s="7"/>
      <c r="Y48" s="79"/>
      <c r="Z48" s="79"/>
      <c r="AA48" s="79"/>
      <c r="AB48" s="79"/>
      <c r="AC48" s="79"/>
      <c r="AE48" s="7"/>
      <c r="AF48" s="7"/>
      <c r="AG48" s="7"/>
      <c r="AH48" s="7"/>
      <c r="AI48" s="7"/>
      <c r="AK48" s="79"/>
      <c r="AL48" s="79"/>
      <c r="AM48" s="79"/>
      <c r="AN48" s="79"/>
      <c r="AO48" s="79"/>
      <c r="AP48" s="7"/>
      <c r="AQ48" s="7"/>
      <c r="AR48" s="7"/>
      <c r="AS48" s="7"/>
      <c r="AT48" s="7"/>
      <c r="AU48" s="7"/>
    </row>
    <row r="49" spans="1:47" x14ac:dyDescent="0.2">
      <c r="A49" s="79"/>
      <c r="B49" s="7">
        <f>B13</f>
        <v>1</v>
      </c>
      <c r="C49" s="7">
        <f t="shared" ref="C49:D49" si="6">C13</f>
        <v>0</v>
      </c>
      <c r="D49" s="7">
        <f t="shared" si="6"/>
        <v>0</v>
      </c>
      <c r="E49" s="79"/>
      <c r="F49" s="7"/>
      <c r="G49" s="7"/>
      <c r="H49" s="7"/>
      <c r="I49" s="7"/>
      <c r="J49" s="7"/>
      <c r="K49" s="7"/>
      <c r="M49" s="79"/>
      <c r="N49" s="7">
        <f>N13</f>
        <v>1</v>
      </c>
      <c r="O49" s="7">
        <f t="shared" ref="O49:P49" si="7">O13</f>
        <v>666.66666666666663</v>
      </c>
      <c r="P49" s="7">
        <f t="shared" si="7"/>
        <v>500</v>
      </c>
      <c r="Q49" s="79"/>
      <c r="R49" s="7"/>
      <c r="S49" s="7"/>
      <c r="T49" s="7"/>
      <c r="U49" s="7"/>
      <c r="V49" s="7"/>
      <c r="W49" s="7"/>
      <c r="Y49" s="79"/>
      <c r="Z49" s="7">
        <f>Z13</f>
        <v>1</v>
      </c>
      <c r="AA49" s="7">
        <f t="shared" ref="AA49:AB49" si="8">AA13</f>
        <v>1333.3333333333333</v>
      </c>
      <c r="AB49" s="7">
        <f t="shared" si="8"/>
        <v>1000</v>
      </c>
      <c r="AC49" s="79"/>
      <c r="AE49" s="7"/>
      <c r="AF49" s="7"/>
      <c r="AG49" s="7"/>
      <c r="AH49" s="7"/>
      <c r="AI49" s="7"/>
      <c r="AK49" s="79"/>
      <c r="AL49" s="7">
        <f>AL13</f>
        <v>1</v>
      </c>
      <c r="AM49" s="7">
        <f t="shared" ref="AM49:AN49" si="9">AM13</f>
        <v>1333.3333333333333</v>
      </c>
      <c r="AN49" s="7">
        <f t="shared" si="9"/>
        <v>1000</v>
      </c>
      <c r="AO49" s="79"/>
      <c r="AP49" s="7"/>
      <c r="AQ49" s="7"/>
      <c r="AR49" s="7"/>
      <c r="AS49" s="7"/>
      <c r="AT49" s="7"/>
      <c r="AU49" s="7"/>
    </row>
    <row r="50" spans="1:47" x14ac:dyDescent="0.2">
      <c r="A50" s="83" t="s">
        <v>77</v>
      </c>
      <c r="B50" s="7">
        <f t="shared" ref="B50:D51" si="10">B14</f>
        <v>1</v>
      </c>
      <c r="C50" s="7">
        <f t="shared" si="10"/>
        <v>666.66666666666663</v>
      </c>
      <c r="D50" s="7">
        <f t="shared" si="10"/>
        <v>500</v>
      </c>
      <c r="E50" s="79"/>
      <c r="F50" s="7"/>
      <c r="G50" s="7"/>
      <c r="H50" s="7"/>
      <c r="I50" s="7"/>
      <c r="J50" s="7"/>
      <c r="K50" s="7"/>
      <c r="M50" s="83" t="s">
        <v>77</v>
      </c>
      <c r="N50" s="7">
        <f t="shared" ref="N50:P51" si="11">N14</f>
        <v>1</v>
      </c>
      <c r="O50" s="7">
        <f t="shared" si="11"/>
        <v>1333.3333333333333</v>
      </c>
      <c r="P50" s="7">
        <f t="shared" si="11"/>
        <v>1000</v>
      </c>
      <c r="Q50" s="79"/>
      <c r="R50" s="7"/>
      <c r="S50" s="7"/>
      <c r="T50" s="7"/>
      <c r="U50" s="7"/>
      <c r="V50" s="7"/>
      <c r="W50" s="7"/>
      <c r="Y50" s="83" t="s">
        <v>77</v>
      </c>
      <c r="Z50" s="7">
        <f t="shared" ref="Z50:AB51" si="12">Z14</f>
        <v>1</v>
      </c>
      <c r="AA50" s="7">
        <f t="shared" si="12"/>
        <v>2000</v>
      </c>
      <c r="AB50" s="7">
        <f t="shared" si="12"/>
        <v>1500</v>
      </c>
      <c r="AC50" s="79"/>
      <c r="AE50" s="7"/>
      <c r="AF50" s="7"/>
      <c r="AG50" s="7"/>
      <c r="AH50" s="7"/>
      <c r="AI50" s="7"/>
      <c r="AK50" s="83" t="s">
        <v>77</v>
      </c>
      <c r="AL50" s="7">
        <f t="shared" ref="AL50:AN51" si="13">AL14</f>
        <v>1</v>
      </c>
      <c r="AM50" s="7">
        <f t="shared" si="13"/>
        <v>1333.3333333333333</v>
      </c>
      <c r="AN50" s="7">
        <f t="shared" si="13"/>
        <v>1333.3333333333333</v>
      </c>
      <c r="AO50" s="79"/>
      <c r="AP50" s="7"/>
      <c r="AQ50" s="7"/>
      <c r="AR50" s="7"/>
      <c r="AS50" s="7"/>
      <c r="AT50" s="7"/>
      <c r="AU50" s="7"/>
    </row>
    <row r="51" spans="1:47" x14ac:dyDescent="0.2">
      <c r="A51" s="79"/>
      <c r="B51" s="7">
        <f t="shared" si="10"/>
        <v>1</v>
      </c>
      <c r="C51" s="7">
        <f t="shared" si="10"/>
        <v>0</v>
      </c>
      <c r="D51" s="7">
        <f t="shared" si="10"/>
        <v>1000</v>
      </c>
      <c r="E51" s="79"/>
      <c r="F51" s="7"/>
      <c r="H51" s="7"/>
      <c r="I51" s="7"/>
      <c r="J51" s="7"/>
      <c r="K51" s="7"/>
      <c r="M51" s="79"/>
      <c r="N51" s="7">
        <f t="shared" si="11"/>
        <v>1</v>
      </c>
      <c r="O51" s="7">
        <f t="shared" si="11"/>
        <v>0</v>
      </c>
      <c r="P51" s="7">
        <f t="shared" si="11"/>
        <v>1000</v>
      </c>
      <c r="Q51" s="79"/>
      <c r="R51" s="7"/>
      <c r="T51" s="7"/>
      <c r="U51" s="7"/>
      <c r="V51" s="7"/>
      <c r="W51" s="7"/>
      <c r="Y51" s="79"/>
      <c r="Z51" s="7">
        <f t="shared" si="12"/>
        <v>1</v>
      </c>
      <c r="AA51" s="7">
        <f t="shared" si="12"/>
        <v>1333.3333333333333</v>
      </c>
      <c r="AB51" s="7">
        <f t="shared" si="12"/>
        <v>1333.3333333333333</v>
      </c>
      <c r="AC51" s="79"/>
      <c r="AE51" s="7"/>
      <c r="AF51" s="7"/>
      <c r="AG51" s="7"/>
      <c r="AH51" s="7"/>
      <c r="AI51" s="7"/>
      <c r="AK51" s="79"/>
      <c r="AL51" s="7">
        <f t="shared" si="13"/>
        <v>1</v>
      </c>
      <c r="AM51" s="7">
        <f t="shared" si="13"/>
        <v>0</v>
      </c>
      <c r="AN51" s="7">
        <f t="shared" si="13"/>
        <v>1000</v>
      </c>
      <c r="AO51" s="79"/>
      <c r="AQ51" s="7"/>
      <c r="AR51" s="7"/>
      <c r="AS51" s="7"/>
      <c r="AT51" s="7"/>
      <c r="AU51" s="7"/>
    </row>
    <row r="52" spans="1:47" x14ac:dyDescent="0.2">
      <c r="A52" s="79"/>
      <c r="B52" s="78" t="s">
        <v>117</v>
      </c>
      <c r="C52" s="79"/>
      <c r="D52" s="79"/>
      <c r="E52" s="79"/>
      <c r="F52" s="7"/>
      <c r="H52" s="7"/>
      <c r="I52" s="7"/>
      <c r="J52" s="7"/>
      <c r="K52" s="7"/>
      <c r="M52" s="79"/>
      <c r="N52" s="78" t="s">
        <v>117</v>
      </c>
      <c r="O52" s="79"/>
      <c r="P52" s="79"/>
      <c r="Q52" s="79"/>
      <c r="R52" s="7"/>
      <c r="T52" s="7"/>
      <c r="U52" s="7"/>
      <c r="V52" s="7"/>
      <c r="W52" s="7"/>
      <c r="Y52" s="79"/>
      <c r="Z52" s="78" t="s">
        <v>117</v>
      </c>
      <c r="AA52" s="79"/>
      <c r="AB52" s="79"/>
      <c r="AC52" s="79"/>
      <c r="AE52" s="7"/>
      <c r="AF52" s="7"/>
      <c r="AG52" s="7"/>
      <c r="AH52" s="7"/>
      <c r="AI52" s="7"/>
      <c r="AK52" s="79"/>
      <c r="AL52" s="78" t="s">
        <v>117</v>
      </c>
      <c r="AM52" s="79"/>
      <c r="AN52" s="79"/>
      <c r="AO52" s="79"/>
      <c r="AQ52" s="7"/>
      <c r="AR52" s="7"/>
      <c r="AS52" s="7"/>
      <c r="AT52" s="7"/>
      <c r="AU52" s="7"/>
    </row>
    <row r="53" spans="1:47" x14ac:dyDescent="0.2">
      <c r="A53" s="79"/>
      <c r="B53" s="79"/>
      <c r="C53" s="79"/>
      <c r="D53" s="7"/>
      <c r="E53" s="7"/>
      <c r="F53" s="7"/>
      <c r="H53" s="7"/>
      <c r="I53" s="7"/>
      <c r="J53" s="7"/>
      <c r="K53" s="7"/>
      <c r="M53" s="79"/>
      <c r="N53" s="79"/>
      <c r="O53" s="79"/>
      <c r="P53" s="7"/>
      <c r="Q53" s="7"/>
      <c r="R53" s="7"/>
      <c r="T53" s="7"/>
      <c r="U53" s="7"/>
      <c r="V53" s="7"/>
      <c r="W53" s="7"/>
      <c r="Y53" s="79"/>
      <c r="Z53" s="79"/>
      <c r="AA53" s="79"/>
      <c r="AB53" s="7"/>
      <c r="AC53" s="7"/>
      <c r="AE53" s="7"/>
      <c r="AF53" s="7"/>
      <c r="AG53" s="7"/>
      <c r="AH53" s="7"/>
      <c r="AI53" s="7"/>
      <c r="AK53" s="79"/>
      <c r="AL53" s="79"/>
      <c r="AM53" s="79"/>
      <c r="AN53" s="7"/>
      <c r="AO53" s="7"/>
      <c r="AQ53" s="7"/>
      <c r="AR53" s="7"/>
      <c r="AS53" s="7"/>
      <c r="AT53" s="7"/>
      <c r="AU53" s="7"/>
    </row>
    <row r="54" spans="1:47" x14ac:dyDescent="0.2">
      <c r="A54" s="83" t="s">
        <v>82</v>
      </c>
      <c r="B54" s="7">
        <f>MDETERM(B49:D51)/2</f>
        <v>333333.33333333331</v>
      </c>
      <c r="C54" s="79" t="s">
        <v>83</v>
      </c>
      <c r="E54" s="7"/>
      <c r="F54" s="7"/>
      <c r="H54" s="7"/>
      <c r="I54" s="7"/>
      <c r="J54" s="7"/>
      <c r="K54" s="7"/>
      <c r="M54" s="83" t="s">
        <v>82</v>
      </c>
      <c r="N54" s="7">
        <f>MDETERM(N49:P51)/2</f>
        <v>333333.33333333331</v>
      </c>
      <c r="O54" s="79" t="s">
        <v>83</v>
      </c>
      <c r="P54" s="7"/>
      <c r="Q54" s="7"/>
      <c r="R54" s="7"/>
      <c r="T54" s="7"/>
      <c r="U54" s="7"/>
      <c r="V54" s="7"/>
      <c r="W54" s="7"/>
      <c r="Y54" s="83" t="s">
        <v>82</v>
      </c>
      <c r="Z54" s="7">
        <f>MDETERM(Z49:AB51)/2</f>
        <v>111111.11111111109</v>
      </c>
      <c r="AA54" s="79" t="s">
        <v>83</v>
      </c>
      <c r="AB54" s="7"/>
      <c r="AC54" s="7"/>
      <c r="AE54" s="7"/>
      <c r="AF54" s="7"/>
      <c r="AG54" s="7"/>
      <c r="AH54" s="7"/>
      <c r="AI54" s="7"/>
      <c r="AK54" s="83" t="s">
        <v>82</v>
      </c>
      <c r="AL54" s="7">
        <f>MDETERM(AL49:AN51)/2</f>
        <v>222222.22222222216</v>
      </c>
      <c r="AM54" s="79" t="s">
        <v>83</v>
      </c>
      <c r="AN54" s="7"/>
      <c r="AO54" s="7"/>
      <c r="AQ54" s="7"/>
      <c r="AR54" s="7"/>
      <c r="AS54" s="7"/>
      <c r="AT54" s="7"/>
      <c r="AU54" s="7"/>
    </row>
    <row r="55" spans="1:47" x14ac:dyDescent="0.2">
      <c r="A55" s="79"/>
      <c r="B55" s="79"/>
      <c r="C55" s="79"/>
      <c r="D55" s="7"/>
      <c r="E55" s="7"/>
      <c r="F55" s="7"/>
      <c r="H55" s="7"/>
      <c r="I55" s="7"/>
      <c r="J55" s="7"/>
      <c r="K55" s="7"/>
      <c r="M55" s="79"/>
      <c r="N55" s="79"/>
      <c r="O55" s="79"/>
      <c r="P55" s="7"/>
      <c r="Q55" s="7"/>
      <c r="R55" s="7"/>
      <c r="T55" s="7"/>
      <c r="U55" s="7"/>
      <c r="V55" s="7"/>
      <c r="W55" s="7"/>
      <c r="Y55" s="79"/>
      <c r="Z55" s="79"/>
      <c r="AA55" s="79"/>
      <c r="AB55" s="7"/>
      <c r="AC55" s="7"/>
      <c r="AE55" s="7"/>
      <c r="AF55" s="7"/>
      <c r="AG55" s="7"/>
      <c r="AH55" s="7"/>
      <c r="AI55" s="7"/>
      <c r="AK55" s="79"/>
      <c r="AL55" s="79"/>
      <c r="AM55" s="79"/>
      <c r="AN55" s="7"/>
      <c r="AO55" s="7"/>
      <c r="AQ55" s="7"/>
      <c r="AR55" s="7"/>
      <c r="AS55" s="7"/>
      <c r="AT55" s="7"/>
      <c r="AU55" s="7"/>
    </row>
    <row r="56" spans="1:47" x14ac:dyDescent="0.2">
      <c r="A56" s="83" t="s">
        <v>86</v>
      </c>
      <c r="B56" s="7">
        <v>10</v>
      </c>
      <c r="C56" s="79" t="s">
        <v>87</v>
      </c>
      <c r="D56" s="7"/>
      <c r="E56" s="7"/>
      <c r="F56" s="7"/>
      <c r="H56" s="7"/>
      <c r="I56" s="7"/>
      <c r="J56" s="7"/>
      <c r="K56" s="7"/>
      <c r="M56" s="83" t="s">
        <v>86</v>
      </c>
      <c r="N56" s="7">
        <v>10</v>
      </c>
      <c r="O56" s="79" t="s">
        <v>87</v>
      </c>
      <c r="P56" s="7"/>
      <c r="Q56" s="7"/>
      <c r="R56" s="7"/>
      <c r="T56" s="7"/>
      <c r="U56" s="7"/>
      <c r="V56" s="7"/>
      <c r="W56" s="7"/>
      <c r="Y56" s="83" t="s">
        <v>86</v>
      </c>
      <c r="Z56" s="7">
        <v>10</v>
      </c>
      <c r="AA56" s="79" t="s">
        <v>87</v>
      </c>
      <c r="AB56" s="7"/>
      <c r="AC56" s="7"/>
      <c r="AE56" s="7"/>
      <c r="AF56" s="7"/>
      <c r="AG56" s="7"/>
      <c r="AH56" s="7"/>
      <c r="AI56" s="7"/>
      <c r="AK56" s="83" t="s">
        <v>86</v>
      </c>
      <c r="AL56" s="7">
        <v>10</v>
      </c>
      <c r="AM56" s="79" t="s">
        <v>87</v>
      </c>
      <c r="AN56" s="7"/>
      <c r="AO56" s="7"/>
      <c r="AQ56" s="7"/>
      <c r="AR56" s="7"/>
      <c r="AS56" s="7"/>
      <c r="AT56" s="7"/>
      <c r="AU56" s="7"/>
    </row>
    <row r="57" spans="1:47" x14ac:dyDescent="0.2">
      <c r="A57" s="79"/>
      <c r="B57" s="79"/>
      <c r="C57" s="79"/>
      <c r="D57" s="7"/>
      <c r="E57" s="7"/>
      <c r="F57" s="7"/>
      <c r="H57" s="7"/>
      <c r="I57" s="7"/>
      <c r="J57" s="7"/>
      <c r="K57" s="7"/>
      <c r="M57" s="79"/>
      <c r="N57" s="79"/>
      <c r="O57" s="79"/>
      <c r="P57" s="7"/>
      <c r="Q57" s="7"/>
      <c r="R57" s="7"/>
      <c r="T57" s="7"/>
      <c r="U57" s="7"/>
      <c r="V57" s="7"/>
      <c r="W57" s="7"/>
      <c r="Y57" s="79"/>
      <c r="Z57" s="79"/>
      <c r="AA57" s="79"/>
      <c r="AB57" s="7"/>
      <c r="AC57" s="7"/>
      <c r="AE57" s="7"/>
      <c r="AF57" s="7"/>
      <c r="AG57" s="7"/>
      <c r="AH57" s="7"/>
      <c r="AI57" s="7"/>
      <c r="AK57" s="79"/>
      <c r="AL57" s="79"/>
      <c r="AM57" s="79"/>
      <c r="AN57" s="7"/>
      <c r="AO57" s="7"/>
      <c r="AQ57" s="7"/>
      <c r="AR57" s="7"/>
      <c r="AS57" s="7"/>
      <c r="AT57" s="7"/>
      <c r="AU57" s="7"/>
    </row>
    <row r="58" spans="1:47" x14ac:dyDescent="0.2">
      <c r="A58" s="83" t="s">
        <v>89</v>
      </c>
      <c r="B58" s="7">
        <f>B56*B54</f>
        <v>3333333.333333333</v>
      </c>
      <c r="C58" s="79" t="s">
        <v>90</v>
      </c>
      <c r="D58" s="7"/>
      <c r="E58" s="7"/>
      <c r="F58" s="7"/>
      <c r="H58" s="7"/>
      <c r="I58" s="7"/>
      <c r="J58" s="7"/>
      <c r="K58" s="7"/>
      <c r="M58" s="83" t="s">
        <v>89</v>
      </c>
      <c r="N58" s="7">
        <f>N56*N54</f>
        <v>3333333.333333333</v>
      </c>
      <c r="O58" s="79" t="s">
        <v>90</v>
      </c>
      <c r="P58" s="7"/>
      <c r="Q58" s="7"/>
      <c r="R58" s="7"/>
      <c r="T58" s="7"/>
      <c r="U58" s="7"/>
      <c r="V58" s="7"/>
      <c r="W58" s="7"/>
      <c r="Y58" s="83" t="s">
        <v>89</v>
      </c>
      <c r="Z58" s="7">
        <f>Z56*Z54</f>
        <v>1111111.111111111</v>
      </c>
      <c r="AA58" s="79" t="s">
        <v>90</v>
      </c>
      <c r="AB58" s="7"/>
      <c r="AC58" s="7"/>
      <c r="AE58" s="7"/>
      <c r="AF58" s="7"/>
      <c r="AG58" s="7"/>
      <c r="AH58" s="7"/>
      <c r="AI58" s="7"/>
      <c r="AK58" s="83" t="s">
        <v>89</v>
      </c>
      <c r="AL58" s="7">
        <f>AL56*AL54</f>
        <v>2222222.2222222215</v>
      </c>
      <c r="AM58" s="79" t="s">
        <v>90</v>
      </c>
      <c r="AN58" s="7"/>
      <c r="AO58" s="7"/>
      <c r="AQ58" s="7"/>
      <c r="AR58" s="7"/>
      <c r="AS58" s="7"/>
      <c r="AT58" s="7"/>
      <c r="AU58" s="7"/>
    </row>
    <row r="59" spans="1:47" x14ac:dyDescent="0.2">
      <c r="A59" s="79"/>
      <c r="B59" s="79"/>
      <c r="C59" s="79"/>
      <c r="D59" s="7"/>
      <c r="E59" s="7"/>
      <c r="F59" s="7"/>
      <c r="H59" s="7"/>
      <c r="I59" s="7"/>
      <c r="J59" s="7"/>
      <c r="K59" s="7"/>
      <c r="M59" s="79"/>
      <c r="N59" s="79"/>
      <c r="O59" s="79"/>
      <c r="P59" s="7"/>
      <c r="Q59" s="7"/>
      <c r="R59" s="7"/>
      <c r="T59" s="7"/>
      <c r="U59" s="7"/>
      <c r="V59" s="7"/>
      <c r="W59" s="7"/>
      <c r="Y59" s="79"/>
      <c r="Z59" s="79"/>
      <c r="AA59" s="79"/>
      <c r="AB59" s="7"/>
      <c r="AC59" s="7"/>
      <c r="AE59" s="7"/>
      <c r="AF59" s="7"/>
      <c r="AG59" s="7"/>
      <c r="AH59" s="7"/>
      <c r="AI59" s="7"/>
      <c r="AK59" s="79"/>
      <c r="AL59" s="79"/>
      <c r="AM59" s="79"/>
      <c r="AN59" s="7"/>
      <c r="AO59" s="7"/>
      <c r="AQ59" s="7"/>
      <c r="AR59" s="7"/>
      <c r="AS59" s="7"/>
      <c r="AT59" s="7"/>
      <c r="AU59" s="7"/>
    </row>
    <row r="60" spans="1:47" x14ac:dyDescent="0.2">
      <c r="F60" s="7"/>
      <c r="H60" s="7"/>
      <c r="I60" s="7"/>
      <c r="J60" s="7"/>
      <c r="K60" s="7"/>
      <c r="R60" s="7"/>
      <c r="T60" s="7"/>
      <c r="U60" s="7"/>
      <c r="V60" s="7"/>
      <c r="W60" s="7"/>
      <c r="AE60" s="7"/>
      <c r="AF60" s="7"/>
      <c r="AG60" s="7"/>
      <c r="AH60" s="7"/>
      <c r="AI60" s="7"/>
      <c r="AQ60" s="7"/>
      <c r="AR60" s="7"/>
      <c r="AS60" s="7"/>
      <c r="AT60" s="7"/>
      <c r="AU60" s="7"/>
    </row>
    <row r="61" spans="1:47" x14ac:dyDescent="0.2">
      <c r="A61" s="4"/>
      <c r="B61" s="4" t="s">
        <v>93</v>
      </c>
      <c r="C61" s="4" t="s">
        <v>80</v>
      </c>
      <c r="D61" s="4" t="s">
        <v>94</v>
      </c>
      <c r="E61" s="4" t="s">
        <v>84</v>
      </c>
      <c r="F61" s="84" t="s">
        <v>95</v>
      </c>
      <c r="G61" s="84" t="s">
        <v>96</v>
      </c>
      <c r="H61" s="4"/>
      <c r="I61" s="7"/>
      <c r="J61" s="7"/>
      <c r="K61" s="7"/>
      <c r="M61" s="4"/>
      <c r="N61" s="4" t="s">
        <v>94</v>
      </c>
      <c r="O61" s="4" t="s">
        <v>84</v>
      </c>
      <c r="P61" s="4" t="s">
        <v>120</v>
      </c>
      <c r="Q61" s="4" t="s">
        <v>88</v>
      </c>
      <c r="R61" s="84" t="s">
        <v>95</v>
      </c>
      <c r="S61" s="84" t="s">
        <v>96</v>
      </c>
      <c r="T61" s="4"/>
      <c r="U61" s="7"/>
      <c r="V61" s="7"/>
      <c r="W61" s="7"/>
      <c r="Y61" s="4"/>
      <c r="Z61" s="84" t="s">
        <v>120</v>
      </c>
      <c r="AA61" s="84" t="s">
        <v>88</v>
      </c>
      <c r="AB61" s="84" t="s">
        <v>118</v>
      </c>
      <c r="AC61" s="84" t="s">
        <v>119</v>
      </c>
      <c r="AD61" s="84" t="s">
        <v>125</v>
      </c>
      <c r="AE61" s="84" t="s">
        <v>126</v>
      </c>
      <c r="AF61" s="4"/>
      <c r="AG61" s="7"/>
      <c r="AH61" s="7"/>
      <c r="AI61" s="7"/>
      <c r="AK61" s="4"/>
      <c r="AL61" s="84" t="s">
        <v>120</v>
      </c>
      <c r="AM61" s="84" t="s">
        <v>88</v>
      </c>
      <c r="AN61" s="84" t="s">
        <v>125</v>
      </c>
      <c r="AO61" s="84" t="s">
        <v>126</v>
      </c>
      <c r="AP61" s="84" t="s">
        <v>95</v>
      </c>
      <c r="AQ61" s="84" t="s">
        <v>96</v>
      </c>
      <c r="AR61" s="4"/>
      <c r="AS61" s="7"/>
      <c r="AT61" s="7"/>
      <c r="AU61" s="7"/>
    </row>
    <row r="62" spans="1:47" x14ac:dyDescent="0.2">
      <c r="A62" s="4"/>
      <c r="B62">
        <f t="array" ref="B62:G67">B40:G45*B58</f>
        <v>233974.35897435894</v>
      </c>
      <c r="C62">
        <v>125000</v>
      </c>
      <c r="D62">
        <v>-288461.53846153844</v>
      </c>
      <c r="E62">
        <v>-134615.38461538462</v>
      </c>
      <c r="F62">
        <v>54487.17948717947</v>
      </c>
      <c r="G62">
        <v>9615.3846153846152</v>
      </c>
      <c r="H62" s="84" t="s">
        <v>93</v>
      </c>
      <c r="I62" s="7"/>
      <c r="J62" s="7"/>
      <c r="K62" s="7"/>
      <c r="M62" s="4"/>
      <c r="N62">
        <f t="array" ref="N62:S67">N40:S45*N58</f>
        <v>358974.35897435894</v>
      </c>
      <c r="O62">
        <v>0</v>
      </c>
      <c r="P62">
        <v>-179487.17948717947</v>
      </c>
      <c r="Q62">
        <v>-134615.38461538462</v>
      </c>
      <c r="R62">
        <v>-179487.17948717947</v>
      </c>
      <c r="S62">
        <v>134615.38461538462</v>
      </c>
      <c r="T62" s="84" t="s">
        <v>94</v>
      </c>
      <c r="U62" s="7"/>
      <c r="V62" s="7"/>
      <c r="W62" s="7"/>
      <c r="Y62" s="4"/>
      <c r="Z62">
        <f t="array" ref="Z62:AE67">Z40:AE45*Z58</f>
        <v>317307.69230769237</v>
      </c>
      <c r="AA62">
        <v>-125000.00000000004</v>
      </c>
      <c r="AB62">
        <v>96153.846153846156</v>
      </c>
      <c r="AC62">
        <v>-134615.3846153846</v>
      </c>
      <c r="AD62">
        <v>-413461.53846153856</v>
      </c>
      <c r="AE62">
        <v>259615.38461538462</v>
      </c>
      <c r="AF62" s="84" t="s">
        <v>120</v>
      </c>
      <c r="AG62" s="7"/>
      <c r="AH62" s="7"/>
      <c r="AI62" s="7"/>
      <c r="AK62" s="4"/>
      <c r="AL62">
        <f t="array" ref="AL62:AQ67">AL40:AQ45*AL58</f>
        <v>634615.38461538451</v>
      </c>
      <c r="AM62">
        <v>-249999.99999999997</v>
      </c>
      <c r="AN62">
        <v>-538461.53846153838</v>
      </c>
      <c r="AO62">
        <v>115384.61538461536</v>
      </c>
      <c r="AP62">
        <v>-96153.846153846127</v>
      </c>
      <c r="AQ62">
        <v>134615.3846153846</v>
      </c>
      <c r="AR62" s="84" t="s">
        <v>120</v>
      </c>
      <c r="AS62" s="7"/>
      <c r="AT62" s="7"/>
      <c r="AU62" s="7"/>
    </row>
    <row r="63" spans="1:47" x14ac:dyDescent="0.2">
      <c r="A63" s="4"/>
      <c r="B63">
        <v>125000</v>
      </c>
      <c r="C63">
        <v>306891.02564102563</v>
      </c>
      <c r="D63">
        <v>-115384.61538461538</v>
      </c>
      <c r="E63">
        <v>-100961.53846153847</v>
      </c>
      <c r="F63">
        <v>-9615.3846153846152</v>
      </c>
      <c r="G63">
        <v>-205929.48717948716</v>
      </c>
      <c r="H63" s="84" t="s">
        <v>80</v>
      </c>
      <c r="L63" s="7"/>
      <c r="M63" s="4"/>
      <c r="N63">
        <v>0</v>
      </c>
      <c r="O63">
        <v>1025641.0256410256</v>
      </c>
      <c r="P63">
        <v>-115384.61538461538</v>
      </c>
      <c r="Q63">
        <v>-512820.51282051281</v>
      </c>
      <c r="R63">
        <v>115384.61538461538</v>
      </c>
      <c r="S63">
        <v>-512820.51282051281</v>
      </c>
      <c r="T63" s="84" t="s">
        <v>84</v>
      </c>
      <c r="Y63" s="4"/>
      <c r="Z63">
        <v>-125000.00000000004</v>
      </c>
      <c r="AA63">
        <v>786057.69230769249</v>
      </c>
      <c r="AB63">
        <v>-115384.61538461538</v>
      </c>
      <c r="AC63">
        <v>33653.846153846156</v>
      </c>
      <c r="AD63">
        <v>240384.61538461543</v>
      </c>
      <c r="AE63">
        <v>-819711.53846153861</v>
      </c>
      <c r="AF63" s="84" t="s">
        <v>88</v>
      </c>
      <c r="AK63" s="4"/>
      <c r="AL63">
        <v>-249999.99999999997</v>
      </c>
      <c r="AM63">
        <v>1572115.3846153845</v>
      </c>
      <c r="AN63">
        <v>134615.3846153846</v>
      </c>
      <c r="AO63">
        <v>-1538461.5384615385</v>
      </c>
      <c r="AP63">
        <v>115384.61538461538</v>
      </c>
      <c r="AQ63">
        <v>-33653.846153846149</v>
      </c>
      <c r="AR63" s="84" t="s">
        <v>88</v>
      </c>
    </row>
    <row r="64" spans="1:47" x14ac:dyDescent="0.2">
      <c r="A64" s="4"/>
      <c r="B64">
        <v>-288461.53846153844</v>
      </c>
      <c r="C64">
        <v>-115384.61538461538</v>
      </c>
      <c r="D64">
        <v>576923.07692307688</v>
      </c>
      <c r="E64">
        <v>0</v>
      </c>
      <c r="F64">
        <v>-288461.53846153844</v>
      </c>
      <c r="G64">
        <v>115384.61538461538</v>
      </c>
      <c r="H64" s="84" t="s">
        <v>94</v>
      </c>
      <c r="L64" s="7"/>
      <c r="M64" s="4"/>
      <c r="N64">
        <v>-179487.17948717947</v>
      </c>
      <c r="O64">
        <v>-115384.61538461538</v>
      </c>
      <c r="P64">
        <v>233974.35897435894</v>
      </c>
      <c r="Q64">
        <v>125000</v>
      </c>
      <c r="R64">
        <v>-54487.17948717947</v>
      </c>
      <c r="S64">
        <v>-9615.3846153846152</v>
      </c>
      <c r="T64" s="84" t="s">
        <v>120</v>
      </c>
      <c r="Y64" s="4"/>
      <c r="Z64">
        <v>96153.846153846156</v>
      </c>
      <c r="AA64">
        <v>-115384.61538461536</v>
      </c>
      <c r="AB64">
        <v>192307.69230769225</v>
      </c>
      <c r="AC64">
        <v>0</v>
      </c>
      <c r="AD64">
        <v>-288461.53846153844</v>
      </c>
      <c r="AE64">
        <v>115384.61538461536</v>
      </c>
      <c r="AF64" s="84" t="s">
        <v>118</v>
      </c>
      <c r="AK64" s="4"/>
      <c r="AL64">
        <v>-538461.53846153838</v>
      </c>
      <c r="AM64">
        <v>134615.3846153846</v>
      </c>
      <c r="AN64">
        <v>538461.53846153838</v>
      </c>
      <c r="AO64">
        <v>0</v>
      </c>
      <c r="AP64">
        <v>0</v>
      </c>
      <c r="AQ64">
        <v>-134615.3846153846</v>
      </c>
      <c r="AR64" s="84" t="s">
        <v>125</v>
      </c>
    </row>
    <row r="65" spans="1:56" x14ac:dyDescent="0.2">
      <c r="A65" s="4" t="s">
        <v>97</v>
      </c>
      <c r="B65">
        <v>-134615.38461538462</v>
      </c>
      <c r="C65">
        <v>-100961.53846153847</v>
      </c>
      <c r="D65">
        <v>0</v>
      </c>
      <c r="E65">
        <v>201923.07692307694</v>
      </c>
      <c r="F65">
        <v>134615.38461538462</v>
      </c>
      <c r="G65">
        <v>-100961.53846153847</v>
      </c>
      <c r="H65" s="84" t="s">
        <v>84</v>
      </c>
      <c r="L65" s="7"/>
      <c r="M65" s="4" t="s">
        <v>97</v>
      </c>
      <c r="N65">
        <v>-134615.38461538462</v>
      </c>
      <c r="O65">
        <v>-512820.51282051281</v>
      </c>
      <c r="P65">
        <v>125000</v>
      </c>
      <c r="Q65">
        <v>306891.02564102563</v>
      </c>
      <c r="R65">
        <v>9615.3846153846152</v>
      </c>
      <c r="S65">
        <v>205929.48717948716</v>
      </c>
      <c r="T65" s="84" t="s">
        <v>88</v>
      </c>
      <c r="Y65" s="4" t="s">
        <v>97</v>
      </c>
      <c r="Z65">
        <v>-134615.3846153846</v>
      </c>
      <c r="AA65">
        <v>33653.846153846156</v>
      </c>
      <c r="AB65">
        <v>0</v>
      </c>
      <c r="AC65">
        <v>67307.692307692283</v>
      </c>
      <c r="AD65">
        <v>134615.3846153846</v>
      </c>
      <c r="AE65">
        <v>-100961.53846153845</v>
      </c>
      <c r="AF65" s="84" t="s">
        <v>119</v>
      </c>
      <c r="AK65" s="4" t="s">
        <v>97</v>
      </c>
      <c r="AL65">
        <v>115384.61538461538</v>
      </c>
      <c r="AM65">
        <v>-1538461.5384615385</v>
      </c>
      <c r="AN65">
        <v>0</v>
      </c>
      <c r="AO65">
        <v>1538461.5384615385</v>
      </c>
      <c r="AP65">
        <v>-115384.61538461538</v>
      </c>
      <c r="AQ65">
        <v>0</v>
      </c>
      <c r="AR65" s="84" t="s">
        <v>126</v>
      </c>
    </row>
    <row r="66" spans="1:56" x14ac:dyDescent="0.2">
      <c r="A66" s="4"/>
      <c r="B66">
        <v>54487.17948717947</v>
      </c>
      <c r="C66">
        <v>-9615.3846153846152</v>
      </c>
      <c r="D66">
        <v>-288461.53846153844</v>
      </c>
      <c r="E66">
        <v>134615.38461538462</v>
      </c>
      <c r="F66">
        <v>233974.35897435894</v>
      </c>
      <c r="G66">
        <v>-125000</v>
      </c>
      <c r="H66" s="84" t="s">
        <v>95</v>
      </c>
      <c r="L66" s="7"/>
      <c r="M66" s="4"/>
      <c r="N66">
        <v>-179487.17948717947</v>
      </c>
      <c r="O66">
        <v>115384.61538461538</v>
      </c>
      <c r="P66">
        <v>-54487.17948717947</v>
      </c>
      <c r="Q66">
        <v>9615.3846153846152</v>
      </c>
      <c r="R66">
        <v>233974.35897435894</v>
      </c>
      <c r="S66">
        <v>-125000</v>
      </c>
      <c r="T66" s="84" t="s">
        <v>95</v>
      </c>
      <c r="Y66" s="4"/>
      <c r="Z66">
        <v>-413461.53846153856</v>
      </c>
      <c r="AA66">
        <v>240384.61538461543</v>
      </c>
      <c r="AB66">
        <v>-288461.53846153844</v>
      </c>
      <c r="AC66">
        <v>134615.3846153846</v>
      </c>
      <c r="AD66">
        <v>701923.07692307699</v>
      </c>
      <c r="AE66">
        <v>-375000</v>
      </c>
      <c r="AF66" s="84" t="s">
        <v>125</v>
      </c>
      <c r="AK66" s="4"/>
      <c r="AL66">
        <v>-96153.846153846127</v>
      </c>
      <c r="AM66">
        <v>115384.61538461536</v>
      </c>
      <c r="AN66">
        <v>0</v>
      </c>
      <c r="AO66">
        <v>-115384.61538461536</v>
      </c>
      <c r="AP66">
        <v>96153.846153846127</v>
      </c>
      <c r="AQ66">
        <v>0</v>
      </c>
      <c r="AR66" s="84" t="s">
        <v>95</v>
      </c>
    </row>
    <row r="67" spans="1:56" x14ac:dyDescent="0.2">
      <c r="A67" s="4"/>
      <c r="B67">
        <v>9615.3846153846152</v>
      </c>
      <c r="C67">
        <v>-205929.48717948716</v>
      </c>
      <c r="D67">
        <v>115384.61538461538</v>
      </c>
      <c r="E67">
        <v>-100961.53846153847</v>
      </c>
      <c r="F67">
        <v>-125000</v>
      </c>
      <c r="G67">
        <v>306891.02564102563</v>
      </c>
      <c r="H67" s="84" t="s">
        <v>96</v>
      </c>
      <c r="L67" s="7"/>
      <c r="M67" s="4"/>
      <c r="N67">
        <v>134615.38461538462</v>
      </c>
      <c r="O67">
        <v>-512820.51282051281</v>
      </c>
      <c r="P67">
        <v>-9615.3846153846152</v>
      </c>
      <c r="Q67">
        <v>205929.48717948716</v>
      </c>
      <c r="R67">
        <v>-125000</v>
      </c>
      <c r="S67">
        <v>306891.02564102563</v>
      </c>
      <c r="T67" s="84" t="s">
        <v>96</v>
      </c>
      <c r="Y67" s="4"/>
      <c r="Z67">
        <v>259615.38461538465</v>
      </c>
      <c r="AA67">
        <v>-819711.53846153861</v>
      </c>
      <c r="AB67">
        <v>115384.61538461538</v>
      </c>
      <c r="AC67">
        <v>-100961.53846153845</v>
      </c>
      <c r="AD67">
        <v>-375000.00000000006</v>
      </c>
      <c r="AE67">
        <v>920673.07692307711</v>
      </c>
      <c r="AF67" s="84" t="s">
        <v>126</v>
      </c>
      <c r="AK67" s="4"/>
      <c r="AL67">
        <v>134615.3846153846</v>
      </c>
      <c r="AM67">
        <v>-33653.846153846149</v>
      </c>
      <c r="AN67">
        <v>-134615.3846153846</v>
      </c>
      <c r="AO67">
        <v>0</v>
      </c>
      <c r="AP67">
        <v>0</v>
      </c>
      <c r="AQ67">
        <v>33653.846153846149</v>
      </c>
      <c r="AR67" s="84" t="s">
        <v>96</v>
      </c>
    </row>
    <row r="68" spans="1:56" x14ac:dyDescent="0.2">
      <c r="A68" s="4"/>
      <c r="B68" s="4"/>
      <c r="C68" s="4"/>
      <c r="D68" s="4"/>
      <c r="E68" s="4"/>
      <c r="F68" s="4"/>
      <c r="G68" s="4"/>
      <c r="H68" s="4"/>
      <c r="M68" s="4"/>
      <c r="N68" s="4"/>
      <c r="O68" s="4"/>
      <c r="P68" s="4"/>
      <c r="Q68" s="4"/>
      <c r="R68" s="4"/>
      <c r="S68" s="4"/>
      <c r="T68" s="4"/>
      <c r="Y68" s="4"/>
      <c r="Z68" s="4"/>
      <c r="AA68" s="4"/>
      <c r="AB68" s="4"/>
      <c r="AC68" s="4"/>
      <c r="AD68" s="4"/>
      <c r="AE68" s="4"/>
      <c r="AF68" s="4"/>
      <c r="AK68" s="4"/>
      <c r="AL68" s="4"/>
      <c r="AM68" s="4"/>
      <c r="AN68" s="4"/>
      <c r="AO68" s="4"/>
      <c r="AP68" s="4"/>
      <c r="AQ68" s="4"/>
      <c r="AR68" s="4"/>
    </row>
    <row r="70" spans="1:56" x14ac:dyDescent="0.2">
      <c r="AD70" s="164"/>
      <c r="AE70" s="164"/>
      <c r="AF70" s="164"/>
      <c r="AG70" s="164"/>
      <c r="AH70" s="164"/>
      <c r="AI70" s="164"/>
      <c r="AJ70" s="164"/>
      <c r="AK70" s="164"/>
      <c r="AL70" s="164"/>
      <c r="AM70" s="164"/>
      <c r="AN70" s="164"/>
      <c r="AO70" s="164"/>
    </row>
    <row r="71" spans="1:56" x14ac:dyDescent="0.2">
      <c r="B71" s="142" t="s">
        <v>93</v>
      </c>
      <c r="C71" s="142" t="s">
        <v>80</v>
      </c>
      <c r="D71" s="142" t="s">
        <v>94</v>
      </c>
      <c r="E71" s="163" t="s">
        <v>84</v>
      </c>
      <c r="F71" s="149" t="s">
        <v>120</v>
      </c>
      <c r="G71" s="149" t="s">
        <v>88</v>
      </c>
      <c r="H71" s="149" t="s">
        <v>118</v>
      </c>
      <c r="I71" s="149" t="s">
        <v>119</v>
      </c>
      <c r="J71" s="149" t="s">
        <v>125</v>
      </c>
      <c r="K71" s="149" t="s">
        <v>126</v>
      </c>
      <c r="L71" s="149" t="s">
        <v>95</v>
      </c>
      <c r="M71" s="149" t="s">
        <v>96</v>
      </c>
      <c r="P71" s="142" t="s">
        <v>93</v>
      </c>
      <c r="Q71" s="142" t="s">
        <v>80</v>
      </c>
      <c r="R71" s="142" t="s">
        <v>94</v>
      </c>
      <c r="S71" s="163" t="s">
        <v>84</v>
      </c>
      <c r="T71" s="149" t="s">
        <v>120</v>
      </c>
      <c r="U71" s="149" t="s">
        <v>88</v>
      </c>
      <c r="V71" s="149" t="s">
        <v>118</v>
      </c>
      <c r="W71" s="149" t="s">
        <v>119</v>
      </c>
      <c r="X71" s="149" t="s">
        <v>125</v>
      </c>
      <c r="Y71" s="149" t="s">
        <v>126</v>
      </c>
      <c r="Z71" s="149" t="s">
        <v>95</v>
      </c>
      <c r="AA71" s="149" t="s">
        <v>96</v>
      </c>
      <c r="AD71" s="142" t="s">
        <v>93</v>
      </c>
      <c r="AE71" s="142" t="s">
        <v>80</v>
      </c>
      <c r="AF71" s="142" t="s">
        <v>94</v>
      </c>
      <c r="AG71" s="163" t="s">
        <v>84</v>
      </c>
      <c r="AH71" s="149" t="s">
        <v>120</v>
      </c>
      <c r="AI71" s="149" t="s">
        <v>88</v>
      </c>
      <c r="AJ71" s="149" t="s">
        <v>118</v>
      </c>
      <c r="AK71" s="149" t="s">
        <v>119</v>
      </c>
      <c r="AL71" s="149" t="s">
        <v>125</v>
      </c>
      <c r="AM71" s="149" t="s">
        <v>126</v>
      </c>
      <c r="AN71" s="149" t="s">
        <v>95</v>
      </c>
      <c r="AO71" s="149" t="s">
        <v>96</v>
      </c>
      <c r="AR71" s="142" t="s">
        <v>93</v>
      </c>
      <c r="AS71" s="142" t="s">
        <v>80</v>
      </c>
      <c r="AT71" s="142" t="s">
        <v>94</v>
      </c>
      <c r="AU71" s="163" t="s">
        <v>84</v>
      </c>
      <c r="AV71" s="149" t="s">
        <v>120</v>
      </c>
      <c r="AW71" s="149" t="s">
        <v>88</v>
      </c>
      <c r="AX71" s="149" t="s">
        <v>118</v>
      </c>
      <c r="AY71" s="149" t="s">
        <v>119</v>
      </c>
      <c r="AZ71" s="149" t="s">
        <v>125</v>
      </c>
      <c r="BA71" s="149" t="s">
        <v>126</v>
      </c>
      <c r="BB71" s="149" t="s">
        <v>95</v>
      </c>
      <c r="BC71" s="149" t="s">
        <v>96</v>
      </c>
    </row>
    <row r="72" spans="1:56" x14ac:dyDescent="0.2">
      <c r="B72" s="193">
        <f t="shared" ref="B72:E75" si="14">B62</f>
        <v>233974.35897435894</v>
      </c>
      <c r="C72" s="194">
        <f t="shared" si="14"/>
        <v>125000</v>
      </c>
      <c r="D72" s="193">
        <f t="shared" si="14"/>
        <v>-288461.53846153844</v>
      </c>
      <c r="E72" s="194">
        <f t="shared" si="14"/>
        <v>-134615.38461538462</v>
      </c>
      <c r="F72" s="193"/>
      <c r="G72" s="194"/>
      <c r="H72" s="193"/>
      <c r="I72" s="194"/>
      <c r="J72" s="193"/>
      <c r="K72" s="194"/>
      <c r="L72" s="193">
        <f t="shared" ref="L72:M75" si="15">F62</f>
        <v>54487.17948717947</v>
      </c>
      <c r="M72" s="193">
        <f t="shared" si="15"/>
        <v>9615.3846153846152</v>
      </c>
      <c r="N72" s="142" t="s">
        <v>93</v>
      </c>
      <c r="P72" s="193"/>
      <c r="Q72" s="194"/>
      <c r="R72" s="193"/>
      <c r="S72" s="194"/>
      <c r="T72" s="193"/>
      <c r="U72" s="194"/>
      <c r="V72" s="193"/>
      <c r="W72" s="194"/>
      <c r="X72" s="193"/>
      <c r="Y72" s="194"/>
      <c r="Z72" s="193"/>
      <c r="AA72" s="193"/>
      <c r="AB72" s="142" t="s">
        <v>93</v>
      </c>
      <c r="AD72" s="193"/>
      <c r="AE72" s="194"/>
      <c r="AF72" s="193"/>
      <c r="AG72" s="194"/>
      <c r="AH72" s="193"/>
      <c r="AI72" s="194"/>
      <c r="AJ72" s="193"/>
      <c r="AK72" s="194"/>
      <c r="AL72" s="193"/>
      <c r="AM72" s="194"/>
      <c r="AN72" s="193"/>
      <c r="AO72" s="193"/>
      <c r="AP72" s="142" t="s">
        <v>93</v>
      </c>
      <c r="AR72" s="193"/>
      <c r="AS72" s="194"/>
      <c r="AT72" s="193"/>
      <c r="AU72" s="194"/>
      <c r="AV72" s="193"/>
      <c r="AW72" s="194"/>
      <c r="AX72" s="193"/>
      <c r="AY72" s="194"/>
      <c r="AZ72" s="193"/>
      <c r="BA72" s="194"/>
      <c r="BB72" s="193"/>
      <c r="BC72" s="193"/>
      <c r="BD72" s="142" t="s">
        <v>93</v>
      </c>
    </row>
    <row r="73" spans="1:56" x14ac:dyDescent="0.2">
      <c r="B73" s="195">
        <f t="shared" si="14"/>
        <v>125000</v>
      </c>
      <c r="C73" s="196">
        <f t="shared" si="14"/>
        <v>306891.02564102563</v>
      </c>
      <c r="D73" s="195">
        <f t="shared" si="14"/>
        <v>-115384.61538461538</v>
      </c>
      <c r="E73" s="196">
        <f t="shared" si="14"/>
        <v>-100961.53846153847</v>
      </c>
      <c r="F73" s="195"/>
      <c r="G73" s="196"/>
      <c r="H73" s="195"/>
      <c r="I73" s="196"/>
      <c r="J73" s="195"/>
      <c r="K73" s="196"/>
      <c r="L73" s="195">
        <f t="shared" si="15"/>
        <v>-9615.3846153846152</v>
      </c>
      <c r="M73" s="195">
        <f t="shared" si="15"/>
        <v>-205929.48717948716</v>
      </c>
      <c r="N73" s="142" t="s">
        <v>80</v>
      </c>
      <c r="P73" s="195"/>
      <c r="Q73" s="196"/>
      <c r="R73" s="195"/>
      <c r="S73" s="196"/>
      <c r="T73" s="195"/>
      <c r="U73" s="196"/>
      <c r="V73" s="195"/>
      <c r="W73" s="196"/>
      <c r="X73" s="195"/>
      <c r="Y73" s="196"/>
      <c r="Z73" s="195"/>
      <c r="AA73" s="195"/>
      <c r="AB73" s="142" t="s">
        <v>80</v>
      </c>
      <c r="AD73" s="195"/>
      <c r="AE73" s="196"/>
      <c r="AF73" s="195"/>
      <c r="AG73" s="196"/>
      <c r="AH73" s="195"/>
      <c r="AI73" s="196"/>
      <c r="AJ73" s="195"/>
      <c r="AK73" s="196"/>
      <c r="AL73" s="195"/>
      <c r="AM73" s="196"/>
      <c r="AN73" s="195"/>
      <c r="AO73" s="195"/>
      <c r="AP73" s="142" t="s">
        <v>80</v>
      </c>
      <c r="AR73" s="195"/>
      <c r="AS73" s="196"/>
      <c r="AT73" s="195"/>
      <c r="AU73" s="196"/>
      <c r="AV73" s="195"/>
      <c r="AW73" s="196"/>
      <c r="AX73" s="195"/>
      <c r="AY73" s="196"/>
      <c r="AZ73" s="195"/>
      <c r="BA73" s="196"/>
      <c r="BB73" s="195"/>
      <c r="BC73" s="195"/>
      <c r="BD73" s="142" t="s">
        <v>80</v>
      </c>
    </row>
    <row r="74" spans="1:56" x14ac:dyDescent="0.2">
      <c r="B74" s="193">
        <f t="shared" si="14"/>
        <v>-288461.53846153844</v>
      </c>
      <c r="C74" s="194">
        <f t="shared" si="14"/>
        <v>-115384.61538461538</v>
      </c>
      <c r="D74" s="193">
        <f t="shared" si="14"/>
        <v>576923.07692307688</v>
      </c>
      <c r="E74" s="194">
        <f t="shared" si="14"/>
        <v>0</v>
      </c>
      <c r="F74" s="193"/>
      <c r="G74" s="194"/>
      <c r="H74" s="193"/>
      <c r="I74" s="194"/>
      <c r="J74" s="193"/>
      <c r="K74" s="194"/>
      <c r="L74" s="193">
        <f t="shared" si="15"/>
        <v>-288461.53846153844</v>
      </c>
      <c r="M74" s="193">
        <f t="shared" si="15"/>
        <v>115384.61538461538</v>
      </c>
      <c r="N74" s="142" t="s">
        <v>94</v>
      </c>
      <c r="P74" s="193"/>
      <c r="Q74" s="194"/>
      <c r="R74" s="193">
        <f t="shared" ref="R74:U77" si="16">N62</f>
        <v>358974.35897435894</v>
      </c>
      <c r="S74" s="194">
        <f t="shared" si="16"/>
        <v>0</v>
      </c>
      <c r="T74" s="193">
        <f t="shared" si="16"/>
        <v>-179487.17948717947</v>
      </c>
      <c r="U74" s="194">
        <f t="shared" si="16"/>
        <v>-134615.38461538462</v>
      </c>
      <c r="V74" s="193"/>
      <c r="W74" s="194"/>
      <c r="X74" s="193"/>
      <c r="Y74" s="194"/>
      <c r="Z74" s="193">
        <f t="shared" ref="Z74:AA77" si="17">R62</f>
        <v>-179487.17948717947</v>
      </c>
      <c r="AA74" s="193">
        <f t="shared" si="17"/>
        <v>134615.38461538462</v>
      </c>
      <c r="AB74" s="142" t="s">
        <v>94</v>
      </c>
      <c r="AD74" s="193"/>
      <c r="AE74" s="194"/>
      <c r="AF74" s="193"/>
      <c r="AG74" s="194"/>
      <c r="AH74" s="193"/>
      <c r="AI74" s="194"/>
      <c r="AJ74" s="193"/>
      <c r="AK74" s="194"/>
      <c r="AL74" s="193"/>
      <c r="AM74" s="194"/>
      <c r="AN74" s="193"/>
      <c r="AO74" s="193"/>
      <c r="AP74" s="142" t="s">
        <v>94</v>
      </c>
      <c r="AR74" s="193"/>
      <c r="AS74" s="194"/>
      <c r="AT74" s="193"/>
      <c r="AU74" s="194"/>
      <c r="AV74" s="193"/>
      <c r="AW74" s="194"/>
      <c r="AX74" s="193"/>
      <c r="AY74" s="194"/>
      <c r="AZ74" s="193"/>
      <c r="BA74" s="194"/>
      <c r="BB74" s="193"/>
      <c r="BC74" s="193"/>
      <c r="BD74" s="142" t="s">
        <v>94</v>
      </c>
    </row>
    <row r="75" spans="1:56" x14ac:dyDescent="0.2">
      <c r="B75" s="195">
        <f t="shared" si="14"/>
        <v>-134615.38461538462</v>
      </c>
      <c r="C75" s="196">
        <f t="shared" si="14"/>
        <v>-100961.53846153847</v>
      </c>
      <c r="D75" s="195">
        <f t="shared" si="14"/>
        <v>0</v>
      </c>
      <c r="E75" s="196">
        <f t="shared" si="14"/>
        <v>201923.07692307694</v>
      </c>
      <c r="F75" s="195"/>
      <c r="G75" s="196"/>
      <c r="H75" s="195"/>
      <c r="I75" s="196"/>
      <c r="J75" s="195"/>
      <c r="K75" s="196"/>
      <c r="L75" s="195">
        <f t="shared" si="15"/>
        <v>134615.38461538462</v>
      </c>
      <c r="M75" s="195">
        <f t="shared" si="15"/>
        <v>-100961.53846153847</v>
      </c>
      <c r="N75" s="142" t="s">
        <v>84</v>
      </c>
      <c r="P75" s="195"/>
      <c r="Q75" s="196"/>
      <c r="R75" s="195">
        <f t="shared" si="16"/>
        <v>0</v>
      </c>
      <c r="S75" s="196">
        <f t="shared" si="16"/>
        <v>1025641.0256410256</v>
      </c>
      <c r="T75" s="195">
        <f t="shared" si="16"/>
        <v>-115384.61538461538</v>
      </c>
      <c r="U75" s="196">
        <f t="shared" si="16"/>
        <v>-512820.51282051281</v>
      </c>
      <c r="V75" s="195"/>
      <c r="W75" s="196"/>
      <c r="X75" s="195"/>
      <c r="Y75" s="196"/>
      <c r="Z75" s="195">
        <f t="shared" si="17"/>
        <v>115384.61538461538</v>
      </c>
      <c r="AA75" s="195">
        <f t="shared" si="17"/>
        <v>-512820.51282051281</v>
      </c>
      <c r="AB75" s="142" t="s">
        <v>84</v>
      </c>
      <c r="AD75" s="195"/>
      <c r="AE75" s="196"/>
      <c r="AF75" s="195"/>
      <c r="AG75" s="196"/>
      <c r="AH75" s="195"/>
      <c r="AI75" s="196"/>
      <c r="AJ75" s="195"/>
      <c r="AK75" s="196"/>
      <c r="AL75" s="195"/>
      <c r="AM75" s="196"/>
      <c r="AN75" s="195"/>
      <c r="AO75" s="195"/>
      <c r="AP75" s="142" t="s">
        <v>84</v>
      </c>
      <c r="AR75" s="195"/>
      <c r="AS75" s="196"/>
      <c r="AT75" s="195"/>
      <c r="AU75" s="196"/>
      <c r="AV75" s="195"/>
      <c r="AW75" s="196"/>
      <c r="AX75" s="195"/>
      <c r="AY75" s="196"/>
      <c r="AZ75" s="195"/>
      <c r="BA75" s="196"/>
      <c r="BB75" s="195"/>
      <c r="BC75" s="195"/>
      <c r="BD75" s="142" t="s">
        <v>84</v>
      </c>
    </row>
    <row r="76" spans="1:56" x14ac:dyDescent="0.2">
      <c r="B76" s="193"/>
      <c r="C76" s="194"/>
      <c r="D76" s="193"/>
      <c r="E76" s="194"/>
      <c r="F76" s="193"/>
      <c r="G76" s="194"/>
      <c r="H76" s="193"/>
      <c r="I76" s="194"/>
      <c r="J76" s="193"/>
      <c r="K76" s="194"/>
      <c r="L76" s="193"/>
      <c r="M76" s="193"/>
      <c r="N76" s="142" t="s">
        <v>120</v>
      </c>
      <c r="P76" s="193"/>
      <c r="Q76" s="194"/>
      <c r="R76" s="193">
        <f t="shared" si="16"/>
        <v>-179487.17948717947</v>
      </c>
      <c r="S76" s="194">
        <f t="shared" si="16"/>
        <v>-115384.61538461538</v>
      </c>
      <c r="T76" s="193">
        <f t="shared" si="16"/>
        <v>233974.35897435894</v>
      </c>
      <c r="U76" s="194">
        <f t="shared" si="16"/>
        <v>125000</v>
      </c>
      <c r="V76" s="193"/>
      <c r="W76" s="194"/>
      <c r="X76" s="193"/>
      <c r="Y76" s="194"/>
      <c r="Z76" s="193">
        <f t="shared" si="17"/>
        <v>-54487.17948717947</v>
      </c>
      <c r="AA76" s="193">
        <f t="shared" si="17"/>
        <v>-9615.3846153846152</v>
      </c>
      <c r="AB76" s="142" t="s">
        <v>120</v>
      </c>
      <c r="AD76" s="193"/>
      <c r="AE76" s="194"/>
      <c r="AF76" s="193"/>
      <c r="AG76" s="194"/>
      <c r="AH76" s="193">
        <f t="shared" ref="AH76:AM81" si="18">Z62</f>
        <v>317307.69230769237</v>
      </c>
      <c r="AI76" s="194">
        <f t="shared" si="18"/>
        <v>-125000.00000000004</v>
      </c>
      <c r="AJ76" s="193">
        <f t="shared" si="18"/>
        <v>96153.846153846156</v>
      </c>
      <c r="AK76" s="194">
        <f t="shared" si="18"/>
        <v>-134615.3846153846</v>
      </c>
      <c r="AL76" s="193">
        <f t="shared" si="18"/>
        <v>-413461.53846153856</v>
      </c>
      <c r="AM76" s="194">
        <f t="shared" si="18"/>
        <v>259615.38461538462</v>
      </c>
      <c r="AN76" s="193"/>
      <c r="AO76" s="193"/>
      <c r="AP76" s="142" t="s">
        <v>120</v>
      </c>
      <c r="AR76" s="193"/>
      <c r="AS76" s="194"/>
      <c r="AT76" s="193"/>
      <c r="AU76" s="194"/>
      <c r="AV76" s="193">
        <f>AL62</f>
        <v>634615.38461538451</v>
      </c>
      <c r="AW76" s="194">
        <f>AM62</f>
        <v>-249999.99999999997</v>
      </c>
      <c r="AX76" s="193"/>
      <c r="AY76" s="194"/>
      <c r="AZ76" s="193">
        <f t="shared" ref="AZ76:BC77" si="19">AN62</f>
        <v>-538461.53846153838</v>
      </c>
      <c r="BA76" s="194">
        <f t="shared" si="19"/>
        <v>115384.61538461536</v>
      </c>
      <c r="BB76" s="193">
        <f t="shared" si="19"/>
        <v>-96153.846153846127</v>
      </c>
      <c r="BC76" s="193">
        <f t="shared" si="19"/>
        <v>134615.3846153846</v>
      </c>
      <c r="BD76" s="142" t="s">
        <v>120</v>
      </c>
    </row>
    <row r="77" spans="1:56" x14ac:dyDescent="0.2">
      <c r="A77" s="142" t="s">
        <v>97</v>
      </c>
      <c r="B77" s="195"/>
      <c r="C77" s="196"/>
      <c r="D77" s="195"/>
      <c r="E77" s="196"/>
      <c r="F77" s="195"/>
      <c r="G77" s="196"/>
      <c r="H77" s="195"/>
      <c r="I77" s="196"/>
      <c r="J77" s="195"/>
      <c r="K77" s="196"/>
      <c r="L77" s="195"/>
      <c r="M77" s="195"/>
      <c r="N77" s="142" t="s">
        <v>88</v>
      </c>
      <c r="O77" s="142" t="s">
        <v>97</v>
      </c>
      <c r="P77" s="195"/>
      <c r="Q77" s="196"/>
      <c r="R77" s="195">
        <f t="shared" si="16"/>
        <v>-134615.38461538462</v>
      </c>
      <c r="S77" s="196">
        <f t="shared" si="16"/>
        <v>-512820.51282051281</v>
      </c>
      <c r="T77" s="195">
        <f t="shared" si="16"/>
        <v>125000</v>
      </c>
      <c r="U77" s="196">
        <f t="shared" si="16"/>
        <v>306891.02564102563</v>
      </c>
      <c r="V77" s="195"/>
      <c r="W77" s="196"/>
      <c r="X77" s="195"/>
      <c r="Y77" s="196"/>
      <c r="Z77" s="195">
        <f t="shared" si="17"/>
        <v>9615.3846153846152</v>
      </c>
      <c r="AA77" s="195">
        <f t="shared" si="17"/>
        <v>205929.48717948716</v>
      </c>
      <c r="AB77" s="142" t="s">
        <v>88</v>
      </c>
      <c r="AC77" s="142" t="s">
        <v>97</v>
      </c>
      <c r="AD77" s="195"/>
      <c r="AE77" s="196"/>
      <c r="AF77" s="195"/>
      <c r="AG77" s="196"/>
      <c r="AH77" s="195">
        <f t="shared" si="18"/>
        <v>-125000.00000000004</v>
      </c>
      <c r="AI77" s="196">
        <f t="shared" si="18"/>
        <v>786057.69230769249</v>
      </c>
      <c r="AJ77" s="195">
        <f t="shared" si="18"/>
        <v>-115384.61538461538</v>
      </c>
      <c r="AK77" s="196">
        <f t="shared" si="18"/>
        <v>33653.846153846156</v>
      </c>
      <c r="AL77" s="195">
        <f t="shared" si="18"/>
        <v>240384.61538461543</v>
      </c>
      <c r="AM77" s="196">
        <f t="shared" si="18"/>
        <v>-819711.53846153861</v>
      </c>
      <c r="AN77" s="195"/>
      <c r="AO77" s="195"/>
      <c r="AP77" s="142" t="s">
        <v>88</v>
      </c>
      <c r="AQ77" s="142" t="s">
        <v>97</v>
      </c>
      <c r="AR77" s="195"/>
      <c r="AS77" s="196"/>
      <c r="AT77" s="195"/>
      <c r="AU77" s="196"/>
      <c r="AV77" s="195">
        <f>AL63</f>
        <v>-249999.99999999997</v>
      </c>
      <c r="AW77" s="196">
        <f>AM63</f>
        <v>1572115.3846153845</v>
      </c>
      <c r="AX77" s="195"/>
      <c r="AY77" s="196"/>
      <c r="AZ77" s="195">
        <f t="shared" si="19"/>
        <v>134615.3846153846</v>
      </c>
      <c r="BA77" s="196">
        <f t="shared" si="19"/>
        <v>-1538461.5384615385</v>
      </c>
      <c r="BB77" s="195">
        <f t="shared" si="19"/>
        <v>115384.61538461538</v>
      </c>
      <c r="BC77" s="195">
        <f t="shared" si="19"/>
        <v>-33653.846153846149</v>
      </c>
      <c r="BD77" s="142" t="s">
        <v>88</v>
      </c>
    </row>
    <row r="78" spans="1:56" x14ac:dyDescent="0.2">
      <c r="B78" s="193"/>
      <c r="C78" s="194"/>
      <c r="D78" s="193"/>
      <c r="E78" s="194"/>
      <c r="F78" s="193"/>
      <c r="G78" s="194"/>
      <c r="H78" s="193"/>
      <c r="I78" s="194"/>
      <c r="J78" s="193"/>
      <c r="K78" s="194"/>
      <c r="L78" s="193"/>
      <c r="M78" s="193"/>
      <c r="N78" s="142" t="s">
        <v>118</v>
      </c>
      <c r="P78" s="193"/>
      <c r="Q78" s="194"/>
      <c r="R78" s="193"/>
      <c r="S78" s="194"/>
      <c r="T78" s="193"/>
      <c r="U78" s="194"/>
      <c r="V78" s="193"/>
      <c r="W78" s="194"/>
      <c r="X78" s="193"/>
      <c r="Y78" s="194"/>
      <c r="Z78" s="193"/>
      <c r="AA78" s="193"/>
      <c r="AB78" s="142" t="s">
        <v>118</v>
      </c>
      <c r="AD78" s="193"/>
      <c r="AE78" s="194"/>
      <c r="AF78" s="193"/>
      <c r="AG78" s="194"/>
      <c r="AH78" s="193">
        <f t="shared" si="18"/>
        <v>96153.846153846156</v>
      </c>
      <c r="AI78" s="194">
        <f t="shared" si="18"/>
        <v>-115384.61538461536</v>
      </c>
      <c r="AJ78" s="193">
        <f t="shared" si="18"/>
        <v>192307.69230769225</v>
      </c>
      <c r="AK78" s="194">
        <f t="shared" si="18"/>
        <v>0</v>
      </c>
      <c r="AL78" s="193">
        <f t="shared" si="18"/>
        <v>-288461.53846153844</v>
      </c>
      <c r="AM78" s="194">
        <f t="shared" si="18"/>
        <v>115384.61538461536</v>
      </c>
      <c r="AN78" s="193"/>
      <c r="AO78" s="193"/>
      <c r="AP78" s="142" t="s">
        <v>118</v>
      </c>
      <c r="AR78" s="193"/>
      <c r="AS78" s="194"/>
      <c r="AT78" s="193"/>
      <c r="AU78" s="194"/>
      <c r="AV78" s="193"/>
      <c r="AW78" s="194"/>
      <c r="AX78" s="193"/>
      <c r="AY78" s="194"/>
      <c r="AZ78" s="193"/>
      <c r="BA78" s="194"/>
      <c r="BB78" s="193"/>
      <c r="BC78" s="193"/>
      <c r="BD78" s="142" t="s">
        <v>118</v>
      </c>
    </row>
    <row r="79" spans="1:56" x14ac:dyDescent="0.2">
      <c r="B79" s="195"/>
      <c r="C79" s="196"/>
      <c r="D79" s="195"/>
      <c r="E79" s="196"/>
      <c r="F79" s="195"/>
      <c r="G79" s="196"/>
      <c r="H79" s="195"/>
      <c r="I79" s="196"/>
      <c r="J79" s="195"/>
      <c r="K79" s="196"/>
      <c r="L79" s="195"/>
      <c r="M79" s="195"/>
      <c r="N79" s="142" t="s">
        <v>119</v>
      </c>
      <c r="P79" s="195"/>
      <c r="Q79" s="196"/>
      <c r="R79" s="195"/>
      <c r="S79" s="196"/>
      <c r="T79" s="195"/>
      <c r="U79" s="196"/>
      <c r="V79" s="195"/>
      <c r="W79" s="196"/>
      <c r="X79" s="195"/>
      <c r="Y79" s="196"/>
      <c r="Z79" s="195"/>
      <c r="AA79" s="195"/>
      <c r="AB79" s="142" t="s">
        <v>119</v>
      </c>
      <c r="AD79" s="195"/>
      <c r="AE79" s="196"/>
      <c r="AF79" s="195"/>
      <c r="AG79" s="196"/>
      <c r="AH79" s="195">
        <f t="shared" si="18"/>
        <v>-134615.3846153846</v>
      </c>
      <c r="AI79" s="196">
        <f t="shared" si="18"/>
        <v>33653.846153846156</v>
      </c>
      <c r="AJ79" s="195">
        <f t="shared" si="18"/>
        <v>0</v>
      </c>
      <c r="AK79" s="196">
        <f t="shared" si="18"/>
        <v>67307.692307692283</v>
      </c>
      <c r="AL79" s="195">
        <f t="shared" si="18"/>
        <v>134615.3846153846</v>
      </c>
      <c r="AM79" s="196">
        <f t="shared" si="18"/>
        <v>-100961.53846153845</v>
      </c>
      <c r="AN79" s="195"/>
      <c r="AO79" s="195"/>
      <c r="AP79" s="142" t="s">
        <v>119</v>
      </c>
      <c r="AR79" s="195"/>
      <c r="AS79" s="196"/>
      <c r="AT79" s="195"/>
      <c r="AU79" s="196"/>
      <c r="AV79" s="195"/>
      <c r="AW79" s="196"/>
      <c r="AX79" s="195"/>
      <c r="AY79" s="196"/>
      <c r="AZ79" s="195"/>
      <c r="BA79" s="196"/>
      <c r="BB79" s="195"/>
      <c r="BC79" s="195"/>
      <c r="BD79" s="142" t="s">
        <v>119</v>
      </c>
    </row>
    <row r="80" spans="1:56" x14ac:dyDescent="0.2">
      <c r="B80" s="193"/>
      <c r="C80" s="194"/>
      <c r="D80" s="193"/>
      <c r="E80" s="194"/>
      <c r="F80" s="193"/>
      <c r="G80" s="194"/>
      <c r="H80" s="193"/>
      <c r="I80" s="194"/>
      <c r="J80" s="193"/>
      <c r="K80" s="194"/>
      <c r="L80" s="193"/>
      <c r="M80" s="193"/>
      <c r="N80" s="142" t="s">
        <v>125</v>
      </c>
      <c r="P80" s="193"/>
      <c r="Q80" s="194"/>
      <c r="R80" s="193"/>
      <c r="S80" s="194"/>
      <c r="T80" s="193"/>
      <c r="U80" s="194"/>
      <c r="V80" s="193"/>
      <c r="W80" s="194"/>
      <c r="X80" s="193"/>
      <c r="Y80" s="194"/>
      <c r="Z80" s="193"/>
      <c r="AA80" s="193"/>
      <c r="AB80" s="142" t="s">
        <v>125</v>
      </c>
      <c r="AD80" s="193"/>
      <c r="AE80" s="194"/>
      <c r="AF80" s="193"/>
      <c r="AG80" s="194"/>
      <c r="AH80" s="193">
        <f t="shared" si="18"/>
        <v>-413461.53846153856</v>
      </c>
      <c r="AI80" s="194">
        <f t="shared" si="18"/>
        <v>240384.61538461543</v>
      </c>
      <c r="AJ80" s="193">
        <f t="shared" si="18"/>
        <v>-288461.53846153844</v>
      </c>
      <c r="AK80" s="194">
        <f t="shared" si="18"/>
        <v>134615.3846153846</v>
      </c>
      <c r="AL80" s="193">
        <f t="shared" si="18"/>
        <v>701923.07692307699</v>
      </c>
      <c r="AM80" s="194">
        <f t="shared" si="18"/>
        <v>-375000</v>
      </c>
      <c r="AN80" s="193"/>
      <c r="AO80" s="193"/>
      <c r="AP80" s="142" t="s">
        <v>125</v>
      </c>
      <c r="AR80" s="193"/>
      <c r="AS80" s="194"/>
      <c r="AT80" s="193"/>
      <c r="AU80" s="194"/>
      <c r="AV80" s="193">
        <f t="shared" ref="AV80:AW83" si="20">AL64</f>
        <v>-538461.53846153838</v>
      </c>
      <c r="AW80" s="194">
        <f t="shared" si="20"/>
        <v>134615.3846153846</v>
      </c>
      <c r="AX80" s="193"/>
      <c r="AY80" s="194"/>
      <c r="AZ80" s="193">
        <f t="shared" ref="AZ80:BC83" si="21">AN64</f>
        <v>538461.53846153838</v>
      </c>
      <c r="BA80" s="194">
        <f t="shared" si="21"/>
        <v>0</v>
      </c>
      <c r="BB80" s="193">
        <f t="shared" si="21"/>
        <v>0</v>
      </c>
      <c r="BC80" s="193">
        <f t="shared" si="21"/>
        <v>-134615.3846153846</v>
      </c>
      <c r="BD80" s="142" t="s">
        <v>125</v>
      </c>
    </row>
    <row r="81" spans="2:56" x14ac:dyDescent="0.2">
      <c r="B81" s="195"/>
      <c r="C81" s="196"/>
      <c r="D81" s="195"/>
      <c r="E81" s="196"/>
      <c r="F81" s="195"/>
      <c r="G81" s="196"/>
      <c r="H81" s="195"/>
      <c r="I81" s="196"/>
      <c r="J81" s="195"/>
      <c r="K81" s="196"/>
      <c r="L81" s="195"/>
      <c r="M81" s="195"/>
      <c r="N81" s="142" t="s">
        <v>126</v>
      </c>
      <c r="P81" s="195"/>
      <c r="Q81" s="196"/>
      <c r="R81" s="195"/>
      <c r="S81" s="196"/>
      <c r="T81" s="195"/>
      <c r="U81" s="196"/>
      <c r="V81" s="195"/>
      <c r="W81" s="196"/>
      <c r="X81" s="195"/>
      <c r="Y81" s="196"/>
      <c r="Z81" s="195"/>
      <c r="AA81" s="195"/>
      <c r="AB81" s="142" t="s">
        <v>126</v>
      </c>
      <c r="AD81" s="195"/>
      <c r="AE81" s="196"/>
      <c r="AF81" s="195"/>
      <c r="AG81" s="196"/>
      <c r="AH81" s="195">
        <f t="shared" si="18"/>
        <v>259615.38461538465</v>
      </c>
      <c r="AI81" s="196">
        <f t="shared" si="18"/>
        <v>-819711.53846153861</v>
      </c>
      <c r="AJ81" s="195">
        <f t="shared" si="18"/>
        <v>115384.61538461538</v>
      </c>
      <c r="AK81" s="196">
        <f t="shared" si="18"/>
        <v>-100961.53846153845</v>
      </c>
      <c r="AL81" s="195">
        <f t="shared" si="18"/>
        <v>-375000.00000000006</v>
      </c>
      <c r="AM81" s="196">
        <f t="shared" si="18"/>
        <v>920673.07692307711</v>
      </c>
      <c r="AN81" s="195"/>
      <c r="AO81" s="195"/>
      <c r="AP81" s="142" t="s">
        <v>126</v>
      </c>
      <c r="AR81" s="195"/>
      <c r="AS81" s="196"/>
      <c r="AT81" s="195"/>
      <c r="AU81" s="196"/>
      <c r="AV81" s="195">
        <f t="shared" si="20"/>
        <v>115384.61538461538</v>
      </c>
      <c r="AW81" s="196">
        <f t="shared" si="20"/>
        <v>-1538461.5384615385</v>
      </c>
      <c r="AX81" s="195"/>
      <c r="AY81" s="196"/>
      <c r="AZ81" s="195">
        <f t="shared" si="21"/>
        <v>0</v>
      </c>
      <c r="BA81" s="196">
        <f t="shared" si="21"/>
        <v>1538461.5384615385</v>
      </c>
      <c r="BB81" s="195">
        <f t="shared" si="21"/>
        <v>-115384.61538461538</v>
      </c>
      <c r="BC81" s="195">
        <f t="shared" si="21"/>
        <v>0</v>
      </c>
      <c r="BD81" s="142" t="s">
        <v>126</v>
      </c>
    </row>
    <row r="82" spans="2:56" x14ac:dyDescent="0.2">
      <c r="B82" s="193">
        <f t="shared" ref="B82:E83" si="22">B66</f>
        <v>54487.17948717947</v>
      </c>
      <c r="C82" s="194">
        <f t="shared" si="22"/>
        <v>-9615.3846153846152</v>
      </c>
      <c r="D82" s="193">
        <f t="shared" si="22"/>
        <v>-288461.53846153844</v>
      </c>
      <c r="E82" s="194">
        <f t="shared" si="22"/>
        <v>134615.38461538462</v>
      </c>
      <c r="F82" s="193"/>
      <c r="G82" s="194"/>
      <c r="H82" s="193"/>
      <c r="I82" s="194"/>
      <c r="J82" s="193"/>
      <c r="K82" s="194"/>
      <c r="L82" s="193">
        <f>F66</f>
        <v>233974.35897435894</v>
      </c>
      <c r="M82" s="193">
        <f>G66</f>
        <v>-125000</v>
      </c>
      <c r="N82" s="142" t="s">
        <v>95</v>
      </c>
      <c r="P82" s="193"/>
      <c r="Q82" s="194"/>
      <c r="R82" s="193">
        <f t="shared" ref="R82:U83" si="23">N66</f>
        <v>-179487.17948717947</v>
      </c>
      <c r="S82" s="194">
        <f t="shared" si="23"/>
        <v>115384.61538461538</v>
      </c>
      <c r="T82" s="193">
        <f t="shared" si="23"/>
        <v>-54487.17948717947</v>
      </c>
      <c r="U82" s="194">
        <f t="shared" si="23"/>
        <v>9615.3846153846152</v>
      </c>
      <c r="V82" s="193"/>
      <c r="W82" s="194"/>
      <c r="X82" s="193"/>
      <c r="Y82" s="194"/>
      <c r="Z82" s="193">
        <f>R66</f>
        <v>233974.35897435894</v>
      </c>
      <c r="AA82" s="193">
        <f>S66</f>
        <v>-125000</v>
      </c>
      <c r="AB82" s="142" t="s">
        <v>95</v>
      </c>
      <c r="AD82" s="193"/>
      <c r="AE82" s="194"/>
      <c r="AF82" s="193"/>
      <c r="AG82" s="194"/>
      <c r="AH82" s="193"/>
      <c r="AI82" s="194"/>
      <c r="AJ82" s="193"/>
      <c r="AK82" s="194"/>
      <c r="AL82" s="193"/>
      <c r="AM82" s="194"/>
      <c r="AN82" s="193"/>
      <c r="AO82" s="193"/>
      <c r="AP82" s="142" t="s">
        <v>95</v>
      </c>
      <c r="AR82" s="193"/>
      <c r="AS82" s="194"/>
      <c r="AT82" s="193"/>
      <c r="AU82" s="194"/>
      <c r="AV82" s="193">
        <f t="shared" si="20"/>
        <v>-96153.846153846127</v>
      </c>
      <c r="AW82" s="194">
        <f t="shared" si="20"/>
        <v>115384.61538461536</v>
      </c>
      <c r="AX82" s="193"/>
      <c r="AY82" s="194"/>
      <c r="AZ82" s="193">
        <f t="shared" si="21"/>
        <v>0</v>
      </c>
      <c r="BA82" s="194">
        <f t="shared" si="21"/>
        <v>-115384.61538461536</v>
      </c>
      <c r="BB82" s="193">
        <f t="shared" si="21"/>
        <v>96153.846153846127</v>
      </c>
      <c r="BC82" s="193">
        <f t="shared" si="21"/>
        <v>0</v>
      </c>
      <c r="BD82" s="142" t="s">
        <v>95</v>
      </c>
    </row>
    <row r="83" spans="2:56" x14ac:dyDescent="0.2">
      <c r="B83" s="193">
        <f t="shared" si="22"/>
        <v>9615.3846153846152</v>
      </c>
      <c r="C83" s="194">
        <f t="shared" si="22"/>
        <v>-205929.48717948716</v>
      </c>
      <c r="D83" s="193">
        <f t="shared" si="22"/>
        <v>115384.61538461538</v>
      </c>
      <c r="E83" s="194">
        <f t="shared" si="22"/>
        <v>-100961.53846153847</v>
      </c>
      <c r="F83" s="193"/>
      <c r="G83" s="194"/>
      <c r="H83" s="193"/>
      <c r="I83" s="194"/>
      <c r="J83" s="193"/>
      <c r="K83" s="194"/>
      <c r="L83" s="193">
        <f>F67</f>
        <v>-125000</v>
      </c>
      <c r="M83" s="193">
        <f>G67</f>
        <v>306891.02564102563</v>
      </c>
      <c r="N83" s="142" t="s">
        <v>96</v>
      </c>
      <c r="P83" s="193"/>
      <c r="Q83" s="194"/>
      <c r="R83" s="193">
        <f t="shared" si="23"/>
        <v>134615.38461538462</v>
      </c>
      <c r="S83" s="194">
        <f t="shared" si="23"/>
        <v>-512820.51282051281</v>
      </c>
      <c r="T83" s="193">
        <f t="shared" si="23"/>
        <v>-9615.3846153846152</v>
      </c>
      <c r="U83" s="194">
        <f t="shared" si="23"/>
        <v>205929.48717948716</v>
      </c>
      <c r="V83" s="193"/>
      <c r="W83" s="194"/>
      <c r="X83" s="193"/>
      <c r="Y83" s="194"/>
      <c r="Z83" s="193">
        <f>R67</f>
        <v>-125000</v>
      </c>
      <c r="AA83" s="193">
        <f>S67</f>
        <v>306891.02564102563</v>
      </c>
      <c r="AB83" s="142" t="s">
        <v>96</v>
      </c>
      <c r="AD83" s="193"/>
      <c r="AE83" s="194"/>
      <c r="AF83" s="193"/>
      <c r="AG83" s="194"/>
      <c r="AH83" s="193"/>
      <c r="AI83" s="194"/>
      <c r="AJ83" s="193"/>
      <c r="AK83" s="194"/>
      <c r="AL83" s="193"/>
      <c r="AM83" s="194"/>
      <c r="AN83" s="193"/>
      <c r="AO83" s="193"/>
      <c r="AP83" s="142" t="s">
        <v>96</v>
      </c>
      <c r="AR83" s="193"/>
      <c r="AS83" s="194"/>
      <c r="AT83" s="193"/>
      <c r="AU83" s="194"/>
      <c r="AV83" s="193">
        <f t="shared" si="20"/>
        <v>134615.3846153846</v>
      </c>
      <c r="AW83" s="194">
        <f t="shared" si="20"/>
        <v>-33653.846153846149</v>
      </c>
      <c r="AX83" s="193"/>
      <c r="AY83" s="194"/>
      <c r="AZ83" s="193">
        <f t="shared" si="21"/>
        <v>-134615.3846153846</v>
      </c>
      <c r="BA83" s="194">
        <f t="shared" si="21"/>
        <v>0</v>
      </c>
      <c r="BB83" s="193">
        <f t="shared" si="21"/>
        <v>0</v>
      </c>
      <c r="BC83" s="193">
        <f t="shared" si="21"/>
        <v>33653.846153846149</v>
      </c>
      <c r="BD83" s="142" t="s">
        <v>96</v>
      </c>
    </row>
    <row r="89" spans="2:56" x14ac:dyDescent="0.2">
      <c r="C89" s="3"/>
    </row>
    <row r="91" spans="2:56" x14ac:dyDescent="0.2">
      <c r="P91" s="142" t="s">
        <v>93</v>
      </c>
      <c r="Q91" s="142" t="s">
        <v>80</v>
      </c>
      <c r="R91" s="142" t="s">
        <v>94</v>
      </c>
      <c r="S91" s="163" t="s">
        <v>84</v>
      </c>
      <c r="T91" s="149" t="s">
        <v>120</v>
      </c>
      <c r="U91" s="149" t="s">
        <v>88</v>
      </c>
      <c r="V91" s="149" t="s">
        <v>118</v>
      </c>
      <c r="W91" s="149" t="s">
        <v>119</v>
      </c>
      <c r="X91" s="149" t="s">
        <v>125</v>
      </c>
      <c r="Y91" s="149" t="s">
        <v>126</v>
      </c>
      <c r="Z91" s="149" t="s">
        <v>95</v>
      </c>
      <c r="AA91" s="149" t="s">
        <v>96</v>
      </c>
    </row>
    <row r="92" spans="2:56" x14ac:dyDescent="0.2">
      <c r="P92" s="193">
        <f t="array" ref="P92:AA103">B72:M83+P72:AA83+AD72:AO83+AR72:BC83</f>
        <v>233974.35897435894</v>
      </c>
      <c r="Q92" s="193">
        <v>125000</v>
      </c>
      <c r="R92" s="193">
        <v>-288461.53846153844</v>
      </c>
      <c r="S92" s="194">
        <v>-134615.38461538462</v>
      </c>
      <c r="T92" s="193">
        <v>0</v>
      </c>
      <c r="U92" s="193">
        <v>0</v>
      </c>
      <c r="V92" s="193">
        <v>0</v>
      </c>
      <c r="W92" s="194">
        <v>0</v>
      </c>
      <c r="X92" s="193">
        <v>0</v>
      </c>
      <c r="Y92" s="193">
        <v>0</v>
      </c>
      <c r="Z92" s="193">
        <v>54487.17948717947</v>
      </c>
      <c r="AA92" s="193">
        <v>9615.3846153846152</v>
      </c>
      <c r="AB92" s="142" t="s">
        <v>93</v>
      </c>
    </row>
    <row r="93" spans="2:56" x14ac:dyDescent="0.2">
      <c r="P93" s="193">
        <v>125000</v>
      </c>
      <c r="Q93" s="193">
        <v>306891.02564102563</v>
      </c>
      <c r="R93" s="193">
        <v>-115384.61538461538</v>
      </c>
      <c r="S93" s="194">
        <v>-100961.53846153847</v>
      </c>
      <c r="T93" s="193">
        <v>0</v>
      </c>
      <c r="U93" s="193">
        <v>0</v>
      </c>
      <c r="V93" s="193">
        <v>0</v>
      </c>
      <c r="W93" s="194">
        <v>0</v>
      </c>
      <c r="X93" s="193">
        <v>0</v>
      </c>
      <c r="Y93" s="193">
        <v>0</v>
      </c>
      <c r="Z93" s="193">
        <v>-9615.3846153846152</v>
      </c>
      <c r="AA93" s="193">
        <v>-205929.48717948716</v>
      </c>
      <c r="AB93" s="142" t="s">
        <v>80</v>
      </c>
    </row>
    <row r="94" spans="2:56" x14ac:dyDescent="0.2">
      <c r="P94" s="193">
        <v>-288461.53846153844</v>
      </c>
      <c r="Q94" s="193">
        <v>-115384.61538461538</v>
      </c>
      <c r="R94" s="193">
        <v>935897.43589743576</v>
      </c>
      <c r="S94" s="194">
        <v>0</v>
      </c>
      <c r="T94" s="193">
        <v>-179487.17948717947</v>
      </c>
      <c r="U94" s="193">
        <v>-134615.38461538462</v>
      </c>
      <c r="V94" s="193">
        <v>0</v>
      </c>
      <c r="W94" s="194">
        <v>0</v>
      </c>
      <c r="X94" s="193">
        <v>0</v>
      </c>
      <c r="Y94" s="193">
        <v>0</v>
      </c>
      <c r="Z94" s="193">
        <v>-467948.71794871788</v>
      </c>
      <c r="AA94" s="193">
        <v>250000</v>
      </c>
      <c r="AB94" s="142" t="s">
        <v>94</v>
      </c>
    </row>
    <row r="95" spans="2:56" x14ac:dyDescent="0.2">
      <c r="P95" s="195">
        <v>-134615.38461538462</v>
      </c>
      <c r="Q95" s="195">
        <v>-100961.53846153847</v>
      </c>
      <c r="R95" s="195">
        <v>0</v>
      </c>
      <c r="S95" s="196">
        <v>1227564.1025641025</v>
      </c>
      <c r="T95" s="195">
        <v>-115384.61538461538</v>
      </c>
      <c r="U95" s="195">
        <v>-512820.51282051281</v>
      </c>
      <c r="V95" s="195">
        <v>0</v>
      </c>
      <c r="W95" s="196">
        <v>0</v>
      </c>
      <c r="X95" s="195">
        <v>0</v>
      </c>
      <c r="Y95" s="195">
        <v>0</v>
      </c>
      <c r="Z95" s="195">
        <v>250000</v>
      </c>
      <c r="AA95" s="195">
        <v>-613782.05128205125</v>
      </c>
      <c r="AB95" s="142" t="s">
        <v>84</v>
      </c>
    </row>
    <row r="96" spans="2:56" x14ac:dyDescent="0.2">
      <c r="P96" s="193">
        <v>0</v>
      </c>
      <c r="Q96" s="193">
        <v>0</v>
      </c>
      <c r="R96" s="193">
        <v>-179487.17948717947</v>
      </c>
      <c r="S96" s="194">
        <v>-115384.61538461538</v>
      </c>
      <c r="T96" s="193">
        <v>1185897.4358974358</v>
      </c>
      <c r="U96" s="193">
        <v>-250000</v>
      </c>
      <c r="V96" s="193">
        <v>96153.846153846156</v>
      </c>
      <c r="W96" s="194">
        <v>-134615.3846153846</v>
      </c>
      <c r="X96" s="193">
        <v>-951923.07692307699</v>
      </c>
      <c r="Y96" s="193">
        <v>375000</v>
      </c>
      <c r="Z96" s="193">
        <v>-150641.0256410256</v>
      </c>
      <c r="AA96" s="193">
        <v>124999.99999999999</v>
      </c>
      <c r="AB96" s="142" t="s">
        <v>120</v>
      </c>
    </row>
    <row r="97" spans="15:28" x14ac:dyDescent="0.2">
      <c r="O97" s="198" t="s">
        <v>97</v>
      </c>
      <c r="P97" s="193">
        <v>0</v>
      </c>
      <c r="Q97" s="193">
        <v>0</v>
      </c>
      <c r="R97" s="193">
        <v>-134615.38461538462</v>
      </c>
      <c r="S97" s="194">
        <v>-512820.51282051281</v>
      </c>
      <c r="T97" s="193">
        <v>-250000</v>
      </c>
      <c r="U97" s="193">
        <v>2665064.1025641025</v>
      </c>
      <c r="V97" s="193">
        <v>-115384.61538461538</v>
      </c>
      <c r="W97" s="194">
        <v>33653.846153846156</v>
      </c>
      <c r="X97" s="193">
        <v>375000</v>
      </c>
      <c r="Y97" s="193">
        <v>-2358173.076923077</v>
      </c>
      <c r="Z97" s="193">
        <v>124999.99999999999</v>
      </c>
      <c r="AA97" s="193">
        <v>172275.641025641</v>
      </c>
      <c r="AB97" s="142" t="s">
        <v>88</v>
      </c>
    </row>
    <row r="98" spans="15:28" x14ac:dyDescent="0.2">
      <c r="P98" s="193">
        <v>0</v>
      </c>
      <c r="Q98" s="193">
        <v>0</v>
      </c>
      <c r="R98" s="193">
        <v>0</v>
      </c>
      <c r="S98" s="194">
        <v>0</v>
      </c>
      <c r="T98" s="193">
        <v>96153.846153846156</v>
      </c>
      <c r="U98" s="193">
        <v>-115384.61538461536</v>
      </c>
      <c r="V98" s="193">
        <v>192307.69230769225</v>
      </c>
      <c r="W98" s="194">
        <v>0</v>
      </c>
      <c r="X98" s="193">
        <v>-288461.53846153844</v>
      </c>
      <c r="Y98" s="193">
        <v>115384.61538461536</v>
      </c>
      <c r="Z98" s="193">
        <v>0</v>
      </c>
      <c r="AA98" s="193">
        <v>0</v>
      </c>
      <c r="AB98" s="142" t="s">
        <v>118</v>
      </c>
    </row>
    <row r="99" spans="15:28" x14ac:dyDescent="0.2">
      <c r="P99" s="195">
        <v>0</v>
      </c>
      <c r="Q99" s="195">
        <v>0</v>
      </c>
      <c r="R99" s="195">
        <v>0</v>
      </c>
      <c r="S99" s="196">
        <v>0</v>
      </c>
      <c r="T99" s="195">
        <v>-134615.3846153846</v>
      </c>
      <c r="U99" s="195">
        <v>33653.846153846156</v>
      </c>
      <c r="V99" s="195">
        <v>0</v>
      </c>
      <c r="W99" s="196">
        <v>67307.692307692283</v>
      </c>
      <c r="X99" s="195">
        <v>134615.3846153846</v>
      </c>
      <c r="Y99" s="195">
        <v>-100961.53846153845</v>
      </c>
      <c r="Z99" s="195">
        <v>0</v>
      </c>
      <c r="AA99" s="195">
        <v>0</v>
      </c>
      <c r="AB99" s="142" t="s">
        <v>119</v>
      </c>
    </row>
    <row r="100" spans="15:28" x14ac:dyDescent="0.2">
      <c r="P100" s="193">
        <v>0</v>
      </c>
      <c r="Q100" s="193">
        <v>0</v>
      </c>
      <c r="R100" s="193">
        <v>0</v>
      </c>
      <c r="S100" s="194">
        <v>0</v>
      </c>
      <c r="T100" s="193">
        <v>-951923.07692307699</v>
      </c>
      <c r="U100" s="193">
        <v>375000</v>
      </c>
      <c r="V100" s="193">
        <v>-288461.53846153844</v>
      </c>
      <c r="W100" s="194">
        <v>134615.3846153846</v>
      </c>
      <c r="X100" s="193">
        <v>1240384.6153846155</v>
      </c>
      <c r="Y100" s="193">
        <v>-375000</v>
      </c>
      <c r="Z100" s="193">
        <v>0</v>
      </c>
      <c r="AA100" s="193">
        <v>-134615.3846153846</v>
      </c>
      <c r="AB100" s="142" t="s">
        <v>125</v>
      </c>
    </row>
    <row r="101" spans="15:28" x14ac:dyDescent="0.2">
      <c r="P101" s="193">
        <v>0</v>
      </c>
      <c r="Q101" s="193">
        <v>0</v>
      </c>
      <c r="R101" s="193">
        <v>0</v>
      </c>
      <c r="S101" s="194">
        <v>0</v>
      </c>
      <c r="T101" s="193">
        <v>375000</v>
      </c>
      <c r="U101" s="193">
        <v>-2358173.076923077</v>
      </c>
      <c r="V101" s="193">
        <v>115384.61538461538</v>
      </c>
      <c r="W101" s="194">
        <v>-100961.53846153845</v>
      </c>
      <c r="X101" s="193">
        <v>-375000.00000000006</v>
      </c>
      <c r="Y101" s="193">
        <v>2459134.6153846155</v>
      </c>
      <c r="Z101" s="193">
        <v>-115384.61538461538</v>
      </c>
      <c r="AA101" s="193">
        <v>0</v>
      </c>
      <c r="AB101" s="142" t="s">
        <v>126</v>
      </c>
    </row>
    <row r="102" spans="15:28" x14ac:dyDescent="0.2">
      <c r="P102" s="193">
        <v>54487.17948717947</v>
      </c>
      <c r="Q102" s="193">
        <v>-9615.3846153846152</v>
      </c>
      <c r="R102" s="193">
        <v>-467948.71794871788</v>
      </c>
      <c r="S102" s="194">
        <v>250000</v>
      </c>
      <c r="T102" s="193">
        <v>-150641.0256410256</v>
      </c>
      <c r="U102" s="193">
        <v>124999.99999999997</v>
      </c>
      <c r="V102" s="193">
        <v>0</v>
      </c>
      <c r="W102" s="194">
        <v>0</v>
      </c>
      <c r="X102" s="193">
        <v>0</v>
      </c>
      <c r="Y102" s="193">
        <v>-115384.61538461536</v>
      </c>
      <c r="Z102" s="193">
        <v>564102.56410256401</v>
      </c>
      <c r="AA102" s="193">
        <v>-250000</v>
      </c>
      <c r="AB102" s="142" t="s">
        <v>95</v>
      </c>
    </row>
    <row r="103" spans="15:28" x14ac:dyDescent="0.2">
      <c r="P103" s="193">
        <v>9615.3846153846152</v>
      </c>
      <c r="Q103" s="193">
        <v>-205929.48717948716</v>
      </c>
      <c r="R103" s="193">
        <v>250000</v>
      </c>
      <c r="S103" s="194">
        <v>-613782.05128205125</v>
      </c>
      <c r="T103" s="193">
        <v>124999.99999999999</v>
      </c>
      <c r="U103" s="193">
        <v>172275.641025641</v>
      </c>
      <c r="V103" s="193">
        <v>0</v>
      </c>
      <c r="W103" s="194">
        <v>0</v>
      </c>
      <c r="X103" s="193">
        <v>-134615.3846153846</v>
      </c>
      <c r="Y103" s="193">
        <v>0</v>
      </c>
      <c r="Z103" s="193">
        <v>-250000</v>
      </c>
      <c r="AA103" s="193">
        <v>647435.89743589738</v>
      </c>
      <c r="AB103" s="142" t="s">
        <v>96</v>
      </c>
    </row>
    <row r="106" spans="15:28" x14ac:dyDescent="0.2">
      <c r="P106" s="142" t="s">
        <v>93</v>
      </c>
      <c r="Q106" s="142" t="s">
        <v>80</v>
      </c>
      <c r="R106" s="142" t="s">
        <v>94</v>
      </c>
      <c r="S106" s="163" t="s">
        <v>84</v>
      </c>
      <c r="T106" s="149" t="s">
        <v>120</v>
      </c>
      <c r="U106" s="149" t="s">
        <v>88</v>
      </c>
      <c r="V106" s="149" t="s">
        <v>118</v>
      </c>
      <c r="W106" s="149" t="s">
        <v>119</v>
      </c>
      <c r="X106" s="149" t="s">
        <v>125</v>
      </c>
      <c r="Y106" s="149" t="s">
        <v>126</v>
      </c>
      <c r="Z106" s="149" t="s">
        <v>95</v>
      </c>
      <c r="AA106" s="149" t="s">
        <v>96</v>
      </c>
    </row>
    <row r="107" spans="15:28" x14ac:dyDescent="0.2">
      <c r="P107" s="190">
        <v>1.0000000000000001E+50</v>
      </c>
      <c r="Q107" s="193">
        <f t="shared" ref="Q107:AA107" si="24">Q92</f>
        <v>125000</v>
      </c>
      <c r="R107" s="193">
        <f t="shared" si="24"/>
        <v>-288461.53846153844</v>
      </c>
      <c r="S107" s="194">
        <f t="shared" si="24"/>
        <v>-134615.38461538462</v>
      </c>
      <c r="T107" s="193">
        <f t="shared" si="24"/>
        <v>0</v>
      </c>
      <c r="U107" s="193">
        <f t="shared" si="24"/>
        <v>0</v>
      </c>
      <c r="V107" s="193">
        <f t="shared" si="24"/>
        <v>0</v>
      </c>
      <c r="W107" s="194">
        <f t="shared" si="24"/>
        <v>0</v>
      </c>
      <c r="X107" s="193">
        <f t="shared" si="24"/>
        <v>0</v>
      </c>
      <c r="Y107" s="193">
        <f t="shared" si="24"/>
        <v>0</v>
      </c>
      <c r="Z107" s="193">
        <f t="shared" si="24"/>
        <v>54487.17948717947</v>
      </c>
      <c r="AA107" s="193">
        <f t="shared" si="24"/>
        <v>9615.3846153846152</v>
      </c>
      <c r="AB107" s="142" t="s">
        <v>93</v>
      </c>
    </row>
    <row r="108" spans="15:28" x14ac:dyDescent="0.2">
      <c r="P108" s="193">
        <f t="shared" ref="P108:P118" si="25">P93</f>
        <v>125000</v>
      </c>
      <c r="Q108" s="190">
        <v>1.0000000000000001E+50</v>
      </c>
      <c r="R108" s="193">
        <f t="shared" ref="R108:AA108" si="26">R93</f>
        <v>-115384.61538461538</v>
      </c>
      <c r="S108" s="194">
        <f t="shared" si="26"/>
        <v>-100961.53846153847</v>
      </c>
      <c r="T108" s="193">
        <f t="shared" si="26"/>
        <v>0</v>
      </c>
      <c r="U108" s="193">
        <f t="shared" si="26"/>
        <v>0</v>
      </c>
      <c r="V108" s="193">
        <f t="shared" si="26"/>
        <v>0</v>
      </c>
      <c r="W108" s="194">
        <f t="shared" si="26"/>
        <v>0</v>
      </c>
      <c r="X108" s="193">
        <f t="shared" si="26"/>
        <v>0</v>
      </c>
      <c r="Y108" s="193">
        <f t="shared" si="26"/>
        <v>0</v>
      </c>
      <c r="Z108" s="193">
        <f t="shared" si="26"/>
        <v>-9615.3846153846152</v>
      </c>
      <c r="AA108" s="193">
        <f t="shared" si="26"/>
        <v>-205929.48717948716</v>
      </c>
      <c r="AB108" s="142" t="s">
        <v>80</v>
      </c>
    </row>
    <row r="109" spans="15:28" x14ac:dyDescent="0.2">
      <c r="P109" s="193">
        <f t="shared" si="25"/>
        <v>-288461.53846153844</v>
      </c>
      <c r="Q109" s="193">
        <f t="shared" ref="Q109:Q118" si="27">Q94</f>
        <v>-115384.61538461538</v>
      </c>
      <c r="R109" s="193">
        <f t="shared" ref="R109:AA109" si="28">R94</f>
        <v>935897.43589743576</v>
      </c>
      <c r="S109" s="194">
        <f t="shared" si="28"/>
        <v>0</v>
      </c>
      <c r="T109" s="193">
        <f t="shared" si="28"/>
        <v>-179487.17948717947</v>
      </c>
      <c r="U109" s="193">
        <f t="shared" si="28"/>
        <v>-134615.38461538462</v>
      </c>
      <c r="V109" s="193">
        <f t="shared" si="28"/>
        <v>0</v>
      </c>
      <c r="W109" s="194">
        <f t="shared" si="28"/>
        <v>0</v>
      </c>
      <c r="X109" s="193">
        <f t="shared" si="28"/>
        <v>0</v>
      </c>
      <c r="Y109" s="193">
        <f t="shared" si="28"/>
        <v>0</v>
      </c>
      <c r="Z109" s="193">
        <f t="shared" si="28"/>
        <v>-467948.71794871788</v>
      </c>
      <c r="AA109" s="193">
        <f t="shared" si="28"/>
        <v>250000</v>
      </c>
      <c r="AB109" s="142" t="s">
        <v>94</v>
      </c>
    </row>
    <row r="110" spans="15:28" x14ac:dyDescent="0.2">
      <c r="P110" s="195">
        <f t="shared" si="25"/>
        <v>-134615.38461538462</v>
      </c>
      <c r="Q110" s="195">
        <f t="shared" si="27"/>
        <v>-100961.53846153847</v>
      </c>
      <c r="R110" s="195">
        <f t="shared" ref="R110:AA110" si="29">R95</f>
        <v>0</v>
      </c>
      <c r="S110" s="196">
        <f t="shared" si="29"/>
        <v>1227564.1025641025</v>
      </c>
      <c r="T110" s="195">
        <f t="shared" si="29"/>
        <v>-115384.61538461538</v>
      </c>
      <c r="U110" s="195">
        <f t="shared" si="29"/>
        <v>-512820.51282051281</v>
      </c>
      <c r="V110" s="195">
        <f t="shared" si="29"/>
        <v>0</v>
      </c>
      <c r="W110" s="196">
        <f t="shared" si="29"/>
        <v>0</v>
      </c>
      <c r="X110" s="195">
        <f t="shared" si="29"/>
        <v>0</v>
      </c>
      <c r="Y110" s="195">
        <f t="shared" si="29"/>
        <v>0</v>
      </c>
      <c r="Z110" s="195">
        <f t="shared" si="29"/>
        <v>250000</v>
      </c>
      <c r="AA110" s="195">
        <f t="shared" si="29"/>
        <v>-613782.05128205125</v>
      </c>
      <c r="AB110" s="142" t="s">
        <v>84</v>
      </c>
    </row>
    <row r="111" spans="15:28" x14ac:dyDescent="0.2">
      <c r="P111" s="193">
        <f t="shared" si="25"/>
        <v>0</v>
      </c>
      <c r="Q111" s="193">
        <f t="shared" si="27"/>
        <v>0</v>
      </c>
      <c r="R111" s="193">
        <f t="shared" ref="R111:AA111" si="30">R96</f>
        <v>-179487.17948717947</v>
      </c>
      <c r="S111" s="194">
        <f t="shared" si="30"/>
        <v>-115384.61538461538</v>
      </c>
      <c r="T111" s="193">
        <f t="shared" si="30"/>
        <v>1185897.4358974358</v>
      </c>
      <c r="U111" s="193">
        <f t="shared" si="30"/>
        <v>-250000</v>
      </c>
      <c r="V111" s="193">
        <f t="shared" si="30"/>
        <v>96153.846153846156</v>
      </c>
      <c r="W111" s="194">
        <f t="shared" si="30"/>
        <v>-134615.3846153846</v>
      </c>
      <c r="X111" s="193">
        <f t="shared" si="30"/>
        <v>-951923.07692307699</v>
      </c>
      <c r="Y111" s="193">
        <f t="shared" si="30"/>
        <v>375000</v>
      </c>
      <c r="Z111" s="193">
        <f t="shared" si="30"/>
        <v>-150641.0256410256</v>
      </c>
      <c r="AA111" s="193">
        <f t="shared" si="30"/>
        <v>124999.99999999999</v>
      </c>
      <c r="AB111" s="142" t="s">
        <v>120</v>
      </c>
    </row>
    <row r="112" spans="15:28" x14ac:dyDescent="0.2">
      <c r="O112" s="198" t="s">
        <v>138</v>
      </c>
      <c r="P112" s="193">
        <f t="shared" si="25"/>
        <v>0</v>
      </c>
      <c r="Q112" s="193">
        <f t="shared" si="27"/>
        <v>0</v>
      </c>
      <c r="R112" s="193">
        <f t="shared" ref="R112:AA112" si="31">R97</f>
        <v>-134615.38461538462</v>
      </c>
      <c r="S112" s="194">
        <f t="shared" si="31"/>
        <v>-512820.51282051281</v>
      </c>
      <c r="T112" s="193">
        <f t="shared" si="31"/>
        <v>-250000</v>
      </c>
      <c r="U112" s="193">
        <f t="shared" si="31"/>
        <v>2665064.1025641025</v>
      </c>
      <c r="V112" s="193">
        <f t="shared" si="31"/>
        <v>-115384.61538461538</v>
      </c>
      <c r="W112" s="194">
        <f t="shared" si="31"/>
        <v>33653.846153846156</v>
      </c>
      <c r="X112" s="193">
        <f t="shared" si="31"/>
        <v>375000</v>
      </c>
      <c r="Y112" s="193">
        <f t="shared" si="31"/>
        <v>-2358173.076923077</v>
      </c>
      <c r="Z112" s="193">
        <f t="shared" si="31"/>
        <v>124999.99999999999</v>
      </c>
      <c r="AA112" s="193">
        <f t="shared" si="31"/>
        <v>172275.641025641</v>
      </c>
      <c r="AB112" s="142" t="s">
        <v>88</v>
      </c>
    </row>
    <row r="113" spans="15:28" x14ac:dyDescent="0.2">
      <c r="P113" s="193">
        <f t="shared" si="25"/>
        <v>0</v>
      </c>
      <c r="Q113" s="193">
        <f t="shared" si="27"/>
        <v>0</v>
      </c>
      <c r="R113" s="193">
        <f t="shared" ref="R113:U118" si="32">R98</f>
        <v>0</v>
      </c>
      <c r="S113" s="194">
        <f t="shared" si="32"/>
        <v>0</v>
      </c>
      <c r="T113" s="193">
        <f t="shared" si="32"/>
        <v>96153.846153846156</v>
      </c>
      <c r="U113" s="193">
        <f t="shared" si="32"/>
        <v>-115384.61538461536</v>
      </c>
      <c r="V113" s="190">
        <v>1.0000000000000001E+50</v>
      </c>
      <c r="W113" s="194">
        <f>W98</f>
        <v>0</v>
      </c>
      <c r="X113" s="193">
        <f>X98</f>
        <v>-288461.53846153844</v>
      </c>
      <c r="Y113" s="193">
        <f>Y98</f>
        <v>115384.61538461536</v>
      </c>
      <c r="Z113" s="193">
        <f>Z98</f>
        <v>0</v>
      </c>
      <c r="AA113" s="193">
        <f>AA98</f>
        <v>0</v>
      </c>
      <c r="AB113" s="142" t="s">
        <v>118</v>
      </c>
    </row>
    <row r="114" spans="15:28" x14ac:dyDescent="0.2">
      <c r="P114" s="195">
        <f t="shared" si="25"/>
        <v>0</v>
      </c>
      <c r="Q114" s="195">
        <f t="shared" si="27"/>
        <v>0</v>
      </c>
      <c r="R114" s="195">
        <f t="shared" si="32"/>
        <v>0</v>
      </c>
      <c r="S114" s="196">
        <f t="shared" si="32"/>
        <v>0</v>
      </c>
      <c r="T114" s="195">
        <f t="shared" si="32"/>
        <v>-134615.3846153846</v>
      </c>
      <c r="U114" s="195">
        <f t="shared" si="32"/>
        <v>33653.846153846156</v>
      </c>
      <c r="V114" s="195">
        <f>V99</f>
        <v>0</v>
      </c>
      <c r="W114" s="191">
        <v>1.0000000000000001E+50</v>
      </c>
      <c r="X114" s="195">
        <f t="shared" ref="X114:AA118" si="33">X99</f>
        <v>134615.3846153846</v>
      </c>
      <c r="Y114" s="195">
        <f t="shared" si="33"/>
        <v>-100961.53846153845</v>
      </c>
      <c r="Z114" s="195">
        <f t="shared" si="33"/>
        <v>0</v>
      </c>
      <c r="AA114" s="195">
        <f t="shared" si="33"/>
        <v>0</v>
      </c>
      <c r="AB114" s="142" t="s">
        <v>119</v>
      </c>
    </row>
    <row r="115" spans="15:28" x14ac:dyDescent="0.2">
      <c r="P115" s="193">
        <f t="shared" si="25"/>
        <v>0</v>
      </c>
      <c r="Q115" s="193">
        <f t="shared" si="27"/>
        <v>0</v>
      </c>
      <c r="R115" s="193">
        <f t="shared" si="32"/>
        <v>0</v>
      </c>
      <c r="S115" s="194">
        <f t="shared" si="32"/>
        <v>0</v>
      </c>
      <c r="T115" s="193">
        <f t="shared" si="32"/>
        <v>-951923.07692307699</v>
      </c>
      <c r="U115" s="193">
        <f t="shared" si="32"/>
        <v>375000</v>
      </c>
      <c r="V115" s="193">
        <f>V100</f>
        <v>-288461.53846153844</v>
      </c>
      <c r="W115" s="194">
        <f>W100</f>
        <v>134615.3846153846</v>
      </c>
      <c r="X115" s="193">
        <f t="shared" si="33"/>
        <v>1240384.6153846155</v>
      </c>
      <c r="Y115" s="193">
        <f t="shared" si="33"/>
        <v>-375000</v>
      </c>
      <c r="Z115" s="193">
        <f t="shared" si="33"/>
        <v>0</v>
      </c>
      <c r="AA115" s="193">
        <f t="shared" si="33"/>
        <v>-134615.3846153846</v>
      </c>
      <c r="AB115" s="142" t="s">
        <v>125</v>
      </c>
    </row>
    <row r="116" spans="15:28" x14ac:dyDescent="0.2">
      <c r="P116" s="193">
        <f t="shared" si="25"/>
        <v>0</v>
      </c>
      <c r="Q116" s="193">
        <f t="shared" si="27"/>
        <v>0</v>
      </c>
      <c r="R116" s="193">
        <f t="shared" si="32"/>
        <v>0</v>
      </c>
      <c r="S116" s="194">
        <f t="shared" si="32"/>
        <v>0</v>
      </c>
      <c r="T116" s="193">
        <f t="shared" si="32"/>
        <v>375000</v>
      </c>
      <c r="U116" s="193">
        <f t="shared" si="32"/>
        <v>-2358173.076923077</v>
      </c>
      <c r="V116" s="193">
        <f>V101</f>
        <v>115384.61538461538</v>
      </c>
      <c r="W116" s="194">
        <f>W101</f>
        <v>-100961.53846153845</v>
      </c>
      <c r="X116" s="193">
        <f t="shared" si="33"/>
        <v>-375000.00000000006</v>
      </c>
      <c r="Y116" s="193">
        <f t="shared" si="33"/>
        <v>2459134.6153846155</v>
      </c>
      <c r="Z116" s="193">
        <f t="shared" si="33"/>
        <v>-115384.61538461538</v>
      </c>
      <c r="AA116" s="193">
        <f t="shared" si="33"/>
        <v>0</v>
      </c>
      <c r="AB116" s="142" t="s">
        <v>126</v>
      </c>
    </row>
    <row r="117" spans="15:28" x14ac:dyDescent="0.2">
      <c r="P117" s="193">
        <f t="shared" si="25"/>
        <v>54487.17948717947</v>
      </c>
      <c r="Q117" s="193">
        <f t="shared" si="27"/>
        <v>-9615.3846153846152</v>
      </c>
      <c r="R117" s="193">
        <f t="shared" si="32"/>
        <v>-467948.71794871788</v>
      </c>
      <c r="S117" s="194">
        <f t="shared" si="32"/>
        <v>250000</v>
      </c>
      <c r="T117" s="193">
        <f t="shared" si="32"/>
        <v>-150641.0256410256</v>
      </c>
      <c r="U117" s="193">
        <f t="shared" si="32"/>
        <v>124999.99999999997</v>
      </c>
      <c r="V117" s="193">
        <f>V102</f>
        <v>0</v>
      </c>
      <c r="W117" s="194">
        <f>W102</f>
        <v>0</v>
      </c>
      <c r="X117" s="193">
        <f t="shared" si="33"/>
        <v>0</v>
      </c>
      <c r="Y117" s="193">
        <f t="shared" si="33"/>
        <v>-115384.61538461536</v>
      </c>
      <c r="Z117" s="193">
        <f t="shared" si="33"/>
        <v>564102.56410256401</v>
      </c>
      <c r="AA117" s="193">
        <f t="shared" si="33"/>
        <v>-250000</v>
      </c>
      <c r="AB117" s="142" t="s">
        <v>95</v>
      </c>
    </row>
    <row r="118" spans="15:28" x14ac:dyDescent="0.2">
      <c r="P118" s="193">
        <f t="shared" si="25"/>
        <v>9615.3846153846152</v>
      </c>
      <c r="Q118" s="193">
        <f t="shared" si="27"/>
        <v>-205929.48717948716</v>
      </c>
      <c r="R118" s="193">
        <f t="shared" si="32"/>
        <v>250000</v>
      </c>
      <c r="S118" s="194">
        <f t="shared" si="32"/>
        <v>-613782.05128205125</v>
      </c>
      <c r="T118" s="193">
        <f t="shared" si="32"/>
        <v>124999.99999999999</v>
      </c>
      <c r="U118" s="193">
        <f t="shared" si="32"/>
        <v>172275.641025641</v>
      </c>
      <c r="V118" s="193">
        <f>V103</f>
        <v>0</v>
      </c>
      <c r="W118" s="194">
        <f>W103</f>
        <v>0</v>
      </c>
      <c r="X118" s="193">
        <f t="shared" si="33"/>
        <v>-134615.3846153846</v>
      </c>
      <c r="Y118" s="193">
        <f t="shared" si="33"/>
        <v>0</v>
      </c>
      <c r="Z118" s="193">
        <f t="shared" si="33"/>
        <v>-250000</v>
      </c>
      <c r="AA118" s="193">
        <f t="shared" si="33"/>
        <v>647435.89743589738</v>
      </c>
      <c r="AB118" s="142" t="s">
        <v>96</v>
      </c>
    </row>
    <row r="119" spans="15:28" x14ac:dyDescent="0.2"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5:28" x14ac:dyDescent="0.2">
      <c r="P120" s="142" t="s">
        <v>93</v>
      </c>
      <c r="Q120" s="142" t="s">
        <v>80</v>
      </c>
      <c r="R120" s="142" t="s">
        <v>94</v>
      </c>
      <c r="S120" s="163" t="s">
        <v>84</v>
      </c>
      <c r="T120" s="149" t="s">
        <v>120</v>
      </c>
      <c r="U120" s="149" t="s">
        <v>88</v>
      </c>
      <c r="V120" s="149" t="s">
        <v>118</v>
      </c>
      <c r="W120" s="149" t="s">
        <v>119</v>
      </c>
      <c r="X120" s="149" t="s">
        <v>125</v>
      </c>
      <c r="Y120" s="149" t="s">
        <v>126</v>
      </c>
      <c r="Z120" s="149" t="s">
        <v>95</v>
      </c>
      <c r="AA120" s="149" t="s">
        <v>96</v>
      </c>
    </row>
    <row r="121" spans="15:28" x14ac:dyDescent="0.2">
      <c r="P121" s="190">
        <f t="array" ref="P121:AA132">MINVERSE(P107:AA118)</f>
        <v>9.9999999999999989E-51</v>
      </c>
      <c r="Q121" s="193">
        <v>-3.3621447773836435E-96</v>
      </c>
      <c r="R121" s="193">
        <v>6.5814041013524527E-51</v>
      </c>
      <c r="S121" s="194">
        <v>1.7417088360015906E-51</v>
      </c>
      <c r="T121" s="193">
        <v>3.644428297742892E-51</v>
      </c>
      <c r="U121" s="193">
        <v>3.2872486515699558E-51</v>
      </c>
      <c r="V121" s="193">
        <v>4.482859703178205E-96</v>
      </c>
      <c r="W121" s="194">
        <v>3.3621447773836589E-96</v>
      </c>
      <c r="X121" s="193">
        <v>2.7441910089446409E-51</v>
      </c>
      <c r="Y121" s="193">
        <v>3.225557516391374E-51</v>
      </c>
      <c r="Z121" s="193">
        <v>4.487321440224501E-51</v>
      </c>
      <c r="AA121" s="193">
        <v>-3.1370050362306061E-52</v>
      </c>
      <c r="AB121" s="142" t="s">
        <v>93</v>
      </c>
    </row>
    <row r="122" spans="15:28" x14ac:dyDescent="0.2">
      <c r="P122" s="193">
        <v>-3.3621447773836439E-96</v>
      </c>
      <c r="Q122" s="190">
        <v>9.9999999999999989E-51</v>
      </c>
      <c r="R122" s="193">
        <v>-6.3946923985664919E-53</v>
      </c>
      <c r="S122" s="194">
        <v>7.9729482936678694E-51</v>
      </c>
      <c r="T122" s="193">
        <v>2.333212233071624E-52</v>
      </c>
      <c r="U122" s="193">
        <v>5.798769822010816E-51</v>
      </c>
      <c r="V122" s="193">
        <v>3.3621447773836452E-96</v>
      </c>
      <c r="W122" s="194">
        <v>2.5216085830377526E-96</v>
      </c>
      <c r="X122" s="193">
        <v>1.2248099233751427E-51</v>
      </c>
      <c r="Y122" s="193">
        <v>5.7525014706268799E-51</v>
      </c>
      <c r="Z122" s="193">
        <v>8.6549108016836874E-52</v>
      </c>
      <c r="AA122" s="193">
        <v>9.7647246222827108E-51</v>
      </c>
      <c r="AB122" s="142" t="s">
        <v>80</v>
      </c>
    </row>
    <row r="123" spans="15:28" x14ac:dyDescent="0.2">
      <c r="P123" s="193">
        <v>6.5814041013524491E-51</v>
      </c>
      <c r="Q123" s="193">
        <v>-6.394692398566899E-53</v>
      </c>
      <c r="R123" s="193">
        <v>4.1068056165469498E-6</v>
      </c>
      <c r="S123" s="194">
        <v>-2.1543314640045431E-6</v>
      </c>
      <c r="T123" s="193">
        <v>3.1393533084456549E-6</v>
      </c>
      <c r="U123" s="193">
        <v>-1.8345526506066657E-6</v>
      </c>
      <c r="V123" s="193">
        <v>3.4185958986475516E-51</v>
      </c>
      <c r="W123" s="194">
        <v>6.3946923985654923E-53</v>
      </c>
      <c r="X123" s="193">
        <v>2.296696683432694E-6</v>
      </c>
      <c r="Y123" s="193">
        <v>-1.6717218112241864E-6</v>
      </c>
      <c r="Z123" s="193">
        <v>4.6037327263503819E-6</v>
      </c>
      <c r="AA123" s="193">
        <v>-1.4908934363727791E-6</v>
      </c>
      <c r="AB123" s="142" t="s">
        <v>94</v>
      </c>
    </row>
    <row r="124" spans="15:28" x14ac:dyDescent="0.2">
      <c r="P124" s="195">
        <v>1.7417088360015939E-51</v>
      </c>
      <c r="Q124" s="195">
        <v>7.9729482936678753E-51</v>
      </c>
      <c r="R124" s="195">
        <v>-2.1543314640045419E-6</v>
      </c>
      <c r="S124" s="196">
        <v>4.769532342612429E-6</v>
      </c>
      <c r="T124" s="195">
        <v>-2.1693659135822126E-6</v>
      </c>
      <c r="U124" s="195">
        <v>4.8661395305235713E-6</v>
      </c>
      <c r="V124" s="195">
        <v>-1.7417088360015933E-51</v>
      </c>
      <c r="W124" s="196">
        <v>2.0270517063321553E-51</v>
      </c>
      <c r="X124" s="195">
        <v>-1.4238382309484455E-6</v>
      </c>
      <c r="Y124" s="195">
        <v>4.6238298723390161E-6</v>
      </c>
      <c r="Z124" s="195">
        <v>-3.3293174694099654E-6</v>
      </c>
      <c r="AA124" s="195">
        <v>2.8958693086776583E-6</v>
      </c>
      <c r="AB124" s="142" t="s">
        <v>84</v>
      </c>
    </row>
    <row r="125" spans="15:28" x14ac:dyDescent="0.2">
      <c r="P125" s="193">
        <v>3.6444282977428908E-51</v>
      </c>
      <c r="Q125" s="193">
        <v>2.3332122330715839E-52</v>
      </c>
      <c r="R125" s="193">
        <v>3.1393533084456554E-6</v>
      </c>
      <c r="S125" s="194">
        <v>-2.1693659135822143E-6</v>
      </c>
      <c r="T125" s="193">
        <v>5.3108517320776315E-6</v>
      </c>
      <c r="U125" s="193">
        <v>-3.1298927618095058E-6</v>
      </c>
      <c r="V125" s="193">
        <v>6.3555717022571134E-51</v>
      </c>
      <c r="W125" s="194">
        <v>-2.3332122330717946E-52</v>
      </c>
      <c r="X125" s="193">
        <v>4.0356277148901261E-6</v>
      </c>
      <c r="Y125" s="193">
        <v>-2.9746953932717144E-6</v>
      </c>
      <c r="Z125" s="193">
        <v>4.7134658062377627E-6</v>
      </c>
      <c r="AA125" s="193">
        <v>-8.0221740198807393E-7</v>
      </c>
      <c r="AB125" s="142" t="s">
        <v>120</v>
      </c>
    </row>
    <row r="126" spans="15:28" ht="14.25" x14ac:dyDescent="0.2">
      <c r="O126" s="198" t="s">
        <v>139</v>
      </c>
      <c r="P126" s="193">
        <v>3.2872486515699576E-51</v>
      </c>
      <c r="Q126" s="193">
        <v>5.7987698220108184E-51</v>
      </c>
      <c r="R126" s="193">
        <v>-1.8345526506066638E-6</v>
      </c>
      <c r="S126" s="194">
        <v>4.8661395305235696E-6</v>
      </c>
      <c r="T126" s="193">
        <v>-3.1298927618095045E-6</v>
      </c>
      <c r="U126" s="193">
        <v>8.4264901416032791E-6</v>
      </c>
      <c r="V126" s="193">
        <v>-3.2872486515699564E-51</v>
      </c>
      <c r="W126" s="194">
        <v>4.201230177989228E-51</v>
      </c>
      <c r="X126" s="193">
        <v>-2.3489520710140148E-6</v>
      </c>
      <c r="Y126" s="193">
        <v>8.0113027636034591E-6</v>
      </c>
      <c r="Z126" s="193">
        <v>-4.0135593648036669E-6</v>
      </c>
      <c r="AA126" s="193">
        <v>1.645491000023284E-6</v>
      </c>
      <c r="AB126" s="142" t="s">
        <v>88</v>
      </c>
    </row>
    <row r="127" spans="15:28" x14ac:dyDescent="0.2">
      <c r="P127" s="193">
        <v>4.4828597031782E-96</v>
      </c>
      <c r="Q127" s="193">
        <v>3.362144777383641E-96</v>
      </c>
      <c r="R127" s="193">
        <v>3.4185958986475516E-51</v>
      </c>
      <c r="S127" s="194">
        <v>-1.7417088360015963E-51</v>
      </c>
      <c r="T127" s="193">
        <v>6.3555717022571146E-51</v>
      </c>
      <c r="U127" s="193">
        <v>-3.2872486515699599E-51</v>
      </c>
      <c r="V127" s="190">
        <v>9.9999999999999989E-51</v>
      </c>
      <c r="W127" s="194">
        <v>-3.3621447773836622E-96</v>
      </c>
      <c r="X127" s="193">
        <v>7.2558089910553615E-51</v>
      </c>
      <c r="Y127" s="193">
        <v>-3.2255575163913782E-51</v>
      </c>
      <c r="Z127" s="193">
        <v>5.5126785597755038E-51</v>
      </c>
      <c r="AA127" s="193">
        <v>3.1370050362305846E-52</v>
      </c>
      <c r="AB127" s="142" t="s">
        <v>118</v>
      </c>
    </row>
    <row r="128" spans="15:28" x14ac:dyDescent="0.2">
      <c r="P128" s="195">
        <v>3.3621447773836622E-96</v>
      </c>
      <c r="Q128" s="195">
        <v>2.5216085830377547E-96</v>
      </c>
      <c r="R128" s="195">
        <v>6.3946923985656351E-53</v>
      </c>
      <c r="S128" s="196">
        <v>2.0270517063321547E-51</v>
      </c>
      <c r="T128" s="195">
        <v>-2.3332122330717753E-52</v>
      </c>
      <c r="U128" s="195">
        <v>4.2012301779892286E-51</v>
      </c>
      <c r="V128" s="195">
        <v>-3.3621447773836593E-96</v>
      </c>
      <c r="W128" s="191">
        <v>9.9999999999999989E-51</v>
      </c>
      <c r="X128" s="195">
        <v>-1.2248099233751536E-51</v>
      </c>
      <c r="Y128" s="195">
        <v>4.2474985293731635E-51</v>
      </c>
      <c r="Z128" s="195">
        <v>-8.6549108016838684E-52</v>
      </c>
      <c r="AA128" s="195">
        <v>2.352753777173013E-52</v>
      </c>
      <c r="AB128" s="142" t="s">
        <v>119</v>
      </c>
    </row>
    <row r="129" spans="16:28" x14ac:dyDescent="0.2">
      <c r="P129" s="193">
        <v>2.7441910089446403E-51</v>
      </c>
      <c r="Q129" s="193">
        <v>1.2248099233751406E-51</v>
      </c>
      <c r="R129" s="193">
        <v>2.2966966834326948E-6</v>
      </c>
      <c r="S129" s="194">
        <v>-1.4238382309484472E-6</v>
      </c>
      <c r="T129" s="193">
        <v>4.0356277148901269E-6</v>
      </c>
      <c r="U129" s="193">
        <v>-2.3489520710140169E-6</v>
      </c>
      <c r="V129" s="193">
        <v>7.2558089910553615E-51</v>
      </c>
      <c r="W129" s="194">
        <v>-1.2248099233751554E-51</v>
      </c>
      <c r="X129" s="193">
        <v>3.9628944987287456E-6</v>
      </c>
      <c r="Y129" s="193">
        <v>-2.093106712181906E-6</v>
      </c>
      <c r="Z129" s="193">
        <v>3.6337541004965944E-6</v>
      </c>
      <c r="AA129" s="193">
        <v>-1.6369445946904781E-7</v>
      </c>
      <c r="AB129" s="142" t="s">
        <v>125</v>
      </c>
    </row>
    <row r="130" spans="16:28" x14ac:dyDescent="0.2">
      <c r="P130" s="193">
        <v>3.2255575163913758E-51</v>
      </c>
      <c r="Q130" s="193">
        <v>5.7525014706268822E-51</v>
      </c>
      <c r="R130" s="193">
        <v>-1.6717218112241847E-6</v>
      </c>
      <c r="S130" s="194">
        <v>4.6238298723390144E-6</v>
      </c>
      <c r="T130" s="193">
        <v>-2.9746953932717127E-6</v>
      </c>
      <c r="U130" s="193">
        <v>8.0113027636034574E-6</v>
      </c>
      <c r="V130" s="193">
        <v>-3.2255575163913746E-51</v>
      </c>
      <c r="W130" s="194">
        <v>4.2474985293731635E-51</v>
      </c>
      <c r="X130" s="193">
        <v>-2.0931067121819034E-6</v>
      </c>
      <c r="Y130" s="193">
        <v>8.0529319917476507E-6</v>
      </c>
      <c r="Z130" s="193">
        <v>-3.6347170372324212E-6</v>
      </c>
      <c r="AA130" s="193">
        <v>1.6328955832007422E-6</v>
      </c>
      <c r="AB130" s="142" t="s">
        <v>126</v>
      </c>
    </row>
    <row r="131" spans="16:28" x14ac:dyDescent="0.2">
      <c r="P131" s="193">
        <v>4.4873214402244986E-51</v>
      </c>
      <c r="Q131" s="193">
        <v>8.6549108016836429E-52</v>
      </c>
      <c r="R131" s="193">
        <v>4.6037327263503819E-6</v>
      </c>
      <c r="S131" s="194">
        <v>-3.329317469409968E-6</v>
      </c>
      <c r="T131" s="193">
        <v>4.7134658062377627E-6</v>
      </c>
      <c r="U131" s="193">
        <v>-4.0135593648036695E-6</v>
      </c>
      <c r="V131" s="193">
        <v>5.5126785597755027E-51</v>
      </c>
      <c r="W131" s="194">
        <v>-8.6549108016838921E-52</v>
      </c>
      <c r="X131" s="193">
        <v>3.6337541004965932E-6</v>
      </c>
      <c r="Y131" s="193">
        <v>-3.6347170372324237E-6</v>
      </c>
      <c r="Z131" s="193">
        <v>8.0712757058177658E-6</v>
      </c>
      <c r="AA131" s="193">
        <v>-9.0383475919688849E-7</v>
      </c>
      <c r="AB131" s="142" t="s">
        <v>95</v>
      </c>
    </row>
    <row r="132" spans="16:28" x14ac:dyDescent="0.2">
      <c r="P132" s="193">
        <v>-3.1370050362305912E-52</v>
      </c>
      <c r="Q132" s="193">
        <v>9.7647246222827144E-51</v>
      </c>
      <c r="R132" s="193">
        <v>-1.4908934363727782E-6</v>
      </c>
      <c r="S132" s="194">
        <v>2.8958693086776578E-6</v>
      </c>
      <c r="T132" s="193">
        <v>-8.0221740198807297E-7</v>
      </c>
      <c r="U132" s="193">
        <v>1.6454910000232834E-6</v>
      </c>
      <c r="V132" s="193">
        <v>3.1370050362305968E-52</v>
      </c>
      <c r="W132" s="194">
        <v>2.3527537771730085E-52</v>
      </c>
      <c r="X132" s="193">
        <v>-1.6369445946904694E-7</v>
      </c>
      <c r="Y132" s="193">
        <v>1.6328955832007415E-6</v>
      </c>
      <c r="Z132" s="193">
        <v>-9.0383475919688732E-7</v>
      </c>
      <c r="AA132" s="193">
        <v>4.1995827700993785E-6</v>
      </c>
      <c r="AB132" s="142" t="s">
        <v>96</v>
      </c>
    </row>
  </sheetData>
  <mergeCells count="4">
    <mergeCell ref="A11:K11"/>
    <mergeCell ref="M11:W11"/>
    <mergeCell ref="Y11:AI11"/>
    <mergeCell ref="AK11:AU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6</vt:i4>
      </vt:variant>
      <vt:variant>
        <vt:lpstr>Intervalos com nome</vt:lpstr>
      </vt:variant>
      <vt:variant>
        <vt:i4>3</vt:i4>
      </vt:variant>
    </vt:vector>
  </HeadingPairs>
  <TitlesOfParts>
    <vt:vector size="9" baseType="lpstr">
      <vt:lpstr>1 elem</vt:lpstr>
      <vt:lpstr>Resol1</vt:lpstr>
      <vt:lpstr>2 elems</vt:lpstr>
      <vt:lpstr>Resol2</vt:lpstr>
      <vt:lpstr>4 elems</vt:lpstr>
      <vt:lpstr>Resol3</vt:lpstr>
      <vt:lpstr>'1 elem'!Área_de_Impressão</vt:lpstr>
      <vt:lpstr>'2 elems'!Área_de_Impressão</vt:lpstr>
      <vt:lpstr>'4 elems'!Área_de_Impressão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CCDEMEGI</dc:creator>
  <cp:lastModifiedBy>André</cp:lastModifiedBy>
  <cp:lastPrinted>2001-02-15T13:31:15Z</cp:lastPrinted>
  <dcterms:created xsi:type="dcterms:W3CDTF">1999-06-23T09:09:14Z</dcterms:created>
  <dcterms:modified xsi:type="dcterms:W3CDTF">2013-06-19T07:56:05Z</dcterms:modified>
</cp:coreProperties>
</file>